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idrmarittimaMATERIALE\ESERC\Esercitazione7idrcostiera\"/>
    </mc:Choice>
  </mc:AlternateContent>
  <bookViews>
    <workbookView xWindow="0" yWindow="0" windowWidth="19200" windowHeight="5860" activeTab="1"/>
  </bookViews>
  <sheets>
    <sheet name="tipi di rottura" sheetId="1" r:id="rId1"/>
    <sheet name="shoaling_T=10" sheetId="2" r:id="rId2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2" l="1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4" i="2"/>
  <c r="M68" i="2"/>
  <c r="M72" i="2"/>
  <c r="M76" i="2"/>
  <c r="M80" i="2"/>
  <c r="M84" i="2"/>
  <c r="M88" i="2"/>
  <c r="M92" i="2"/>
  <c r="M96" i="2"/>
  <c r="M44" i="2"/>
  <c r="L63" i="2"/>
  <c r="M63" i="2" s="1"/>
  <c r="L64" i="2"/>
  <c r="L65" i="2"/>
  <c r="M65" i="2" s="1"/>
  <c r="L66" i="2"/>
  <c r="M66" i="2" s="1"/>
  <c r="L67" i="2"/>
  <c r="M67" i="2" s="1"/>
  <c r="L68" i="2"/>
  <c r="L69" i="2"/>
  <c r="M69" i="2" s="1"/>
  <c r="L70" i="2"/>
  <c r="M70" i="2" s="1"/>
  <c r="L71" i="2"/>
  <c r="M71" i="2" s="1"/>
  <c r="L72" i="2"/>
  <c r="L73" i="2"/>
  <c r="M73" i="2" s="1"/>
  <c r="L74" i="2"/>
  <c r="M74" i="2" s="1"/>
  <c r="L75" i="2"/>
  <c r="M75" i="2" s="1"/>
  <c r="L76" i="2"/>
  <c r="L77" i="2"/>
  <c r="M77" i="2" s="1"/>
  <c r="L78" i="2"/>
  <c r="M78" i="2" s="1"/>
  <c r="L79" i="2"/>
  <c r="M79" i="2" s="1"/>
  <c r="L80" i="2"/>
  <c r="L81" i="2"/>
  <c r="M81" i="2" s="1"/>
  <c r="L82" i="2"/>
  <c r="M82" i="2" s="1"/>
  <c r="L83" i="2"/>
  <c r="M83" i="2" s="1"/>
  <c r="L84" i="2"/>
  <c r="L85" i="2"/>
  <c r="M85" i="2" s="1"/>
  <c r="L86" i="2"/>
  <c r="M86" i="2" s="1"/>
  <c r="L87" i="2"/>
  <c r="M87" i="2" s="1"/>
  <c r="L88" i="2"/>
  <c r="L89" i="2"/>
  <c r="M89" i="2" s="1"/>
  <c r="L90" i="2"/>
  <c r="M90" i="2" s="1"/>
  <c r="L91" i="2"/>
  <c r="M91" i="2" s="1"/>
  <c r="L92" i="2"/>
  <c r="L93" i="2"/>
  <c r="M93" i="2" s="1"/>
  <c r="L94" i="2"/>
  <c r="M94" i="2" s="1"/>
  <c r="L95" i="2"/>
  <c r="M95" i="2" s="1"/>
  <c r="L96" i="2"/>
  <c r="L97" i="2"/>
  <c r="M97" i="2" s="1"/>
  <c r="L98" i="2"/>
  <c r="M98" i="2" s="1"/>
  <c r="L62" i="2"/>
  <c r="M62" i="2" s="1"/>
  <c r="B65" i="2"/>
  <c r="B66" i="2"/>
  <c r="B67" i="2"/>
  <c r="B68" i="2"/>
  <c r="B64" i="2"/>
  <c r="C64" i="2" s="1"/>
  <c r="B63" i="2"/>
  <c r="C63" i="2" s="1"/>
  <c r="B62" i="2"/>
  <c r="C62" i="2" s="1"/>
  <c r="B61" i="2"/>
  <c r="C61" i="2" s="1"/>
  <c r="C91" i="2"/>
  <c r="B90" i="2"/>
  <c r="B91" i="2"/>
  <c r="B92" i="2"/>
  <c r="C92" i="2" s="1"/>
  <c r="D92" i="2" s="1"/>
  <c r="B93" i="2"/>
  <c r="B94" i="2"/>
  <c r="B95" i="2"/>
  <c r="C95" i="2" s="1"/>
  <c r="B96" i="2"/>
  <c r="C96" i="2" s="1"/>
  <c r="D96" i="2" s="1"/>
  <c r="B97" i="2"/>
  <c r="B98" i="2"/>
  <c r="C50" i="2"/>
  <c r="B44" i="2"/>
  <c r="C44" i="2" s="1"/>
  <c r="B45" i="2"/>
  <c r="B46" i="2"/>
  <c r="C46" i="2" s="1"/>
  <c r="B47" i="2"/>
  <c r="B48" i="2"/>
  <c r="C48" i="2" s="1"/>
  <c r="B49" i="2"/>
  <c r="B50" i="2"/>
  <c r="B51" i="2"/>
  <c r="B52" i="2"/>
  <c r="C52" i="2" s="1"/>
  <c r="B53" i="2"/>
  <c r="B54" i="2"/>
  <c r="C54" i="2" s="1"/>
  <c r="B55" i="2"/>
  <c r="B56" i="2"/>
  <c r="C56" i="2" s="1"/>
  <c r="B57" i="2"/>
  <c r="B58" i="2"/>
  <c r="C58" i="2" s="1"/>
  <c r="C68" i="2" l="1"/>
  <c r="D68" i="2" s="1"/>
  <c r="E68" i="2" s="1"/>
  <c r="F68" i="2" s="1"/>
  <c r="C65" i="2"/>
  <c r="D65" i="2" s="1"/>
  <c r="E65" i="2" s="1"/>
  <c r="F65" i="2" s="1"/>
  <c r="C67" i="2"/>
  <c r="D67" i="2"/>
  <c r="E67" i="2" s="1"/>
  <c r="F67" i="2" s="1"/>
  <c r="C66" i="2"/>
  <c r="D66" i="2"/>
  <c r="E66" i="2" s="1"/>
  <c r="F66" i="2" s="1"/>
  <c r="D50" i="2"/>
  <c r="E50" i="2" s="1"/>
  <c r="F50" i="2" s="1"/>
  <c r="D58" i="2"/>
  <c r="E58" i="2" s="1"/>
  <c r="F58" i="2" s="1"/>
  <c r="D46" i="2"/>
  <c r="D64" i="2"/>
  <c r="E64" i="2" s="1"/>
  <c r="F64" i="2" s="1"/>
  <c r="D63" i="2"/>
  <c r="E63" i="2" s="1"/>
  <c r="F63" i="2" s="1"/>
  <c r="D62" i="2"/>
  <c r="E62" i="2" s="1"/>
  <c r="F62" i="2" s="1"/>
  <c r="D61" i="2"/>
  <c r="E61" i="2" s="1"/>
  <c r="F61" i="2" s="1"/>
  <c r="C98" i="2"/>
  <c r="D98" i="2" s="1"/>
  <c r="E98" i="2" s="1"/>
  <c r="F98" i="2" s="1"/>
  <c r="C94" i="2"/>
  <c r="D94" i="2" s="1"/>
  <c r="E94" i="2" s="1"/>
  <c r="F94" i="2" s="1"/>
  <c r="C90" i="2"/>
  <c r="D90" i="2" s="1"/>
  <c r="E90" i="2" s="1"/>
  <c r="F90" i="2" s="1"/>
  <c r="D54" i="2"/>
  <c r="E54" i="2" s="1"/>
  <c r="F54" i="2" s="1"/>
  <c r="C55" i="2"/>
  <c r="D55" i="2" s="1"/>
  <c r="E55" i="2" s="1"/>
  <c r="F55" i="2" s="1"/>
  <c r="C51" i="2"/>
  <c r="D51" i="2" s="1"/>
  <c r="E51" i="2" s="1"/>
  <c r="F51" i="2" s="1"/>
  <c r="C47" i="2"/>
  <c r="D47" i="2" s="1"/>
  <c r="E47" i="2" s="1"/>
  <c r="F47" i="2" s="1"/>
  <c r="C57" i="2"/>
  <c r="D57" i="2" s="1"/>
  <c r="E57" i="2" s="1"/>
  <c r="F57" i="2" s="1"/>
  <c r="C53" i="2"/>
  <c r="D53" i="2" s="1"/>
  <c r="E53" i="2" s="1"/>
  <c r="F53" i="2" s="1"/>
  <c r="C49" i="2"/>
  <c r="D49" i="2" s="1"/>
  <c r="E49" i="2" s="1"/>
  <c r="F49" i="2" s="1"/>
  <c r="C45" i="2"/>
  <c r="D45" i="2" s="1"/>
  <c r="E45" i="2" s="1"/>
  <c r="F45" i="2" s="1"/>
  <c r="D56" i="2"/>
  <c r="E56" i="2" s="1"/>
  <c r="F56" i="2" s="1"/>
  <c r="D52" i="2"/>
  <c r="E52" i="2" s="1"/>
  <c r="F52" i="2" s="1"/>
  <c r="D48" i="2"/>
  <c r="E48" i="2" s="1"/>
  <c r="F48" i="2" s="1"/>
  <c r="D44" i="2"/>
  <c r="E44" i="2" s="1"/>
  <c r="F44" i="2" s="1"/>
  <c r="D95" i="2"/>
  <c r="E95" i="2" s="1"/>
  <c r="F95" i="2" s="1"/>
  <c r="D91" i="2"/>
  <c r="E91" i="2" s="1"/>
  <c r="F91" i="2" s="1"/>
  <c r="E96" i="2"/>
  <c r="F96" i="2" s="1"/>
  <c r="E92" i="2"/>
  <c r="F92" i="2" s="1"/>
  <c r="E46" i="2"/>
  <c r="F46" i="2" s="1"/>
  <c r="C97" i="2"/>
  <c r="D97" i="2" s="1"/>
  <c r="E97" i="2" s="1"/>
  <c r="F97" i="2" s="1"/>
  <c r="C93" i="2"/>
  <c r="D93" i="2" s="1"/>
  <c r="E93" i="2" s="1"/>
  <c r="F93" i="2" s="1"/>
  <c r="B60" i="2"/>
  <c r="B69" i="2"/>
  <c r="B70" i="2"/>
  <c r="C70" i="2" s="1"/>
  <c r="B71" i="2"/>
  <c r="B72" i="2"/>
  <c r="B73" i="2"/>
  <c r="B74" i="2"/>
  <c r="C74" i="2" s="1"/>
  <c r="B75" i="2"/>
  <c r="B76" i="2"/>
  <c r="B77" i="2"/>
  <c r="B78" i="2"/>
  <c r="B79" i="2"/>
  <c r="B80" i="2"/>
  <c r="B81" i="2"/>
  <c r="B82" i="2"/>
  <c r="C82" i="2" s="1"/>
  <c r="B83" i="2"/>
  <c r="C83" i="2" s="1"/>
  <c r="B84" i="2"/>
  <c r="B85" i="2"/>
  <c r="B86" i="2"/>
  <c r="C86" i="2" s="1"/>
  <c r="B87" i="2"/>
  <c r="C87" i="2" s="1"/>
  <c r="B88" i="2"/>
  <c r="B89" i="2"/>
  <c r="C89" i="2" s="1"/>
  <c r="B59" i="2"/>
  <c r="C59" i="2" s="1"/>
  <c r="D39" i="2"/>
  <c r="E39" i="2" s="1"/>
  <c r="D38" i="2"/>
  <c r="D37" i="2"/>
  <c r="E37" i="2" s="1"/>
  <c r="F37" i="2" s="1"/>
  <c r="G37" i="2" s="1"/>
  <c r="D36" i="2"/>
  <c r="D35" i="2"/>
  <c r="E35" i="2" s="1"/>
  <c r="D34" i="2"/>
  <c r="D33" i="2"/>
  <c r="E33" i="2" s="1"/>
  <c r="F33" i="2" s="1"/>
  <c r="G33" i="2" s="1"/>
  <c r="D32" i="2"/>
  <c r="D31" i="2"/>
  <c r="E31" i="2" s="1"/>
  <c r="D30" i="2"/>
  <c r="D29" i="2"/>
  <c r="E29" i="2" s="1"/>
  <c r="D28" i="2"/>
  <c r="D27" i="2"/>
  <c r="E27" i="2" s="1"/>
  <c r="D26" i="2"/>
  <c r="D25" i="2"/>
  <c r="E25" i="2" s="1"/>
  <c r="D24" i="2"/>
  <c r="D23" i="2"/>
  <c r="E23" i="2" s="1"/>
  <c r="D22" i="2"/>
  <c r="D21" i="2"/>
  <c r="E21" i="2" s="1"/>
  <c r="D20" i="2"/>
  <c r="D19" i="2"/>
  <c r="E19" i="2" s="1"/>
  <c r="D18" i="2"/>
  <c r="D17" i="2"/>
  <c r="E17" i="2" s="1"/>
  <c r="D16" i="2"/>
  <c r="D15" i="2"/>
  <c r="E15" i="2" s="1"/>
  <c r="D14" i="2"/>
  <c r="B14" i="2"/>
  <c r="D13" i="2"/>
  <c r="E13" i="2" s="1"/>
  <c r="C13" i="2"/>
  <c r="AH6" i="2"/>
  <c r="G2" i="2"/>
  <c r="J67" i="2" l="1"/>
  <c r="K67" i="2" s="1"/>
  <c r="G67" i="2"/>
  <c r="H67" i="2" s="1"/>
  <c r="I67" i="2"/>
  <c r="N67" i="2" s="1"/>
  <c r="G66" i="2"/>
  <c r="H66" i="2" s="1"/>
  <c r="J66" i="2"/>
  <c r="K66" i="2" s="1"/>
  <c r="I66" i="2"/>
  <c r="N66" i="2" s="1"/>
  <c r="J65" i="2"/>
  <c r="K65" i="2" s="1"/>
  <c r="I65" i="2"/>
  <c r="N65" i="2" s="1"/>
  <c r="O65" i="2" s="1"/>
  <c r="P65" i="2" s="1"/>
  <c r="G65" i="2"/>
  <c r="H65" i="2" s="1"/>
  <c r="I68" i="2"/>
  <c r="N68" i="2" s="1"/>
  <c r="J68" i="2"/>
  <c r="K68" i="2" s="1"/>
  <c r="G68" i="2"/>
  <c r="H68" i="2" s="1"/>
  <c r="J64" i="2"/>
  <c r="K64" i="2" s="1"/>
  <c r="G64" i="2"/>
  <c r="H64" i="2" s="1"/>
  <c r="I64" i="2"/>
  <c r="N64" i="2" s="1"/>
  <c r="O64" i="2" s="1"/>
  <c r="P64" i="2" s="1"/>
  <c r="J63" i="2"/>
  <c r="K63" i="2" s="1"/>
  <c r="G63" i="2"/>
  <c r="H63" i="2" s="1"/>
  <c r="I63" i="2"/>
  <c r="N63" i="2" s="1"/>
  <c r="J62" i="2"/>
  <c r="K62" i="2" s="1"/>
  <c r="G62" i="2"/>
  <c r="H62" i="2" s="1"/>
  <c r="I62" i="2"/>
  <c r="N62" i="2" s="1"/>
  <c r="O62" i="2" s="1"/>
  <c r="P62" i="2" s="1"/>
  <c r="G61" i="2"/>
  <c r="H61" i="2" s="1"/>
  <c r="J61" i="2"/>
  <c r="K61" i="2" s="1"/>
  <c r="I61" i="2"/>
  <c r="N61" i="2" s="1"/>
  <c r="J95" i="2"/>
  <c r="K95" i="2" s="1"/>
  <c r="I95" i="2"/>
  <c r="N95" i="2" s="1"/>
  <c r="G95" i="2"/>
  <c r="H95" i="2" s="1"/>
  <c r="G55" i="2"/>
  <c r="H55" i="2" s="1"/>
  <c r="I55" i="2"/>
  <c r="N55" i="2" s="1"/>
  <c r="J55" i="2"/>
  <c r="K55" i="2" s="1"/>
  <c r="I94" i="2"/>
  <c r="N94" i="2" s="1"/>
  <c r="O94" i="2" s="1"/>
  <c r="P94" i="2" s="1"/>
  <c r="G94" i="2"/>
  <c r="H94" i="2" s="1"/>
  <c r="J94" i="2"/>
  <c r="K94" i="2" s="1"/>
  <c r="G97" i="2"/>
  <c r="H97" i="2" s="1"/>
  <c r="J97" i="2"/>
  <c r="K97" i="2" s="1"/>
  <c r="I97" i="2"/>
  <c r="N97" i="2" s="1"/>
  <c r="G47" i="2"/>
  <c r="H47" i="2" s="1"/>
  <c r="I47" i="2"/>
  <c r="N47" i="2" s="1"/>
  <c r="J47" i="2"/>
  <c r="K47" i="2" s="1"/>
  <c r="I54" i="2"/>
  <c r="N54" i="2" s="1"/>
  <c r="O54" i="2" s="1"/>
  <c r="P54" i="2" s="1"/>
  <c r="J54" i="2"/>
  <c r="K54" i="2" s="1"/>
  <c r="G54" i="2"/>
  <c r="H54" i="2" s="1"/>
  <c r="I49" i="2"/>
  <c r="N49" i="2" s="1"/>
  <c r="J49" i="2"/>
  <c r="K49" i="2" s="1"/>
  <c r="G49" i="2"/>
  <c r="H49" i="2" s="1"/>
  <c r="I98" i="2"/>
  <c r="N98" i="2" s="1"/>
  <c r="O98" i="2" s="1"/>
  <c r="P98" i="2" s="1"/>
  <c r="G98" i="2"/>
  <c r="H98" i="2" s="1"/>
  <c r="J98" i="2"/>
  <c r="K98" i="2" s="1"/>
  <c r="G93" i="2"/>
  <c r="H93" i="2" s="1"/>
  <c r="J93" i="2"/>
  <c r="K93" i="2" s="1"/>
  <c r="I93" i="2"/>
  <c r="N93" i="2" s="1"/>
  <c r="O93" i="2" s="1"/>
  <c r="P93" i="2" s="1"/>
  <c r="I57" i="2"/>
  <c r="N57" i="2" s="1"/>
  <c r="J57" i="2"/>
  <c r="K57" i="2" s="1"/>
  <c r="G57" i="2"/>
  <c r="H57" i="2" s="1"/>
  <c r="J91" i="2"/>
  <c r="K91" i="2" s="1"/>
  <c r="I91" i="2"/>
  <c r="N91" i="2" s="1"/>
  <c r="G91" i="2"/>
  <c r="H91" i="2" s="1"/>
  <c r="I53" i="2"/>
  <c r="N53" i="2" s="1"/>
  <c r="O53" i="2" s="1"/>
  <c r="P53" i="2" s="1"/>
  <c r="J53" i="2"/>
  <c r="K53" i="2" s="1"/>
  <c r="G53" i="2"/>
  <c r="H53" i="2" s="1"/>
  <c r="G51" i="2"/>
  <c r="H51" i="2" s="1"/>
  <c r="I51" i="2"/>
  <c r="N51" i="2" s="1"/>
  <c r="J51" i="2"/>
  <c r="K51" i="2" s="1"/>
  <c r="I90" i="2"/>
  <c r="N90" i="2" s="1"/>
  <c r="O90" i="2" s="1"/>
  <c r="P90" i="2" s="1"/>
  <c r="G90" i="2"/>
  <c r="H90" i="2" s="1"/>
  <c r="J90" i="2"/>
  <c r="K90" i="2" s="1"/>
  <c r="J56" i="2"/>
  <c r="K56" i="2" s="1"/>
  <c r="G56" i="2"/>
  <c r="H56" i="2" s="1"/>
  <c r="I56" i="2"/>
  <c r="N56" i="2" s="1"/>
  <c r="O56" i="2" s="1"/>
  <c r="P56" i="2" s="1"/>
  <c r="I45" i="2"/>
  <c r="N45" i="2" s="1"/>
  <c r="J45" i="2"/>
  <c r="K45" i="2" s="1"/>
  <c r="G45" i="2"/>
  <c r="H45" i="2" s="1"/>
  <c r="I46" i="2"/>
  <c r="N46" i="2" s="1"/>
  <c r="O46" i="2" s="1"/>
  <c r="P46" i="2" s="1"/>
  <c r="J46" i="2"/>
  <c r="K46" i="2" s="1"/>
  <c r="G46" i="2"/>
  <c r="H46" i="2" s="1"/>
  <c r="G92" i="2"/>
  <c r="H92" i="2" s="1"/>
  <c r="J92" i="2"/>
  <c r="K92" i="2" s="1"/>
  <c r="I92" i="2"/>
  <c r="N92" i="2" s="1"/>
  <c r="O92" i="2" s="1"/>
  <c r="P92" i="2" s="1"/>
  <c r="J44" i="2"/>
  <c r="K44" i="2" s="1"/>
  <c r="G44" i="2"/>
  <c r="H44" i="2" s="1"/>
  <c r="I44" i="2"/>
  <c r="N44" i="2" s="1"/>
  <c r="O44" i="2" s="1"/>
  <c r="P44" i="2" s="1"/>
  <c r="Q45" i="2" s="1"/>
  <c r="I50" i="2"/>
  <c r="N50" i="2" s="1"/>
  <c r="O50" i="2" s="1"/>
  <c r="P50" i="2" s="1"/>
  <c r="J50" i="2"/>
  <c r="K50" i="2" s="1"/>
  <c r="G50" i="2"/>
  <c r="H50" i="2" s="1"/>
  <c r="G96" i="2"/>
  <c r="H96" i="2" s="1"/>
  <c r="J96" i="2"/>
  <c r="K96" i="2" s="1"/>
  <c r="I96" i="2"/>
  <c r="N96" i="2" s="1"/>
  <c r="O96" i="2" s="1"/>
  <c r="P96" i="2" s="1"/>
  <c r="J48" i="2"/>
  <c r="K48" i="2" s="1"/>
  <c r="G48" i="2"/>
  <c r="H48" i="2" s="1"/>
  <c r="I48" i="2"/>
  <c r="N48" i="2" s="1"/>
  <c r="O48" i="2" s="1"/>
  <c r="P48" i="2" s="1"/>
  <c r="I58" i="2"/>
  <c r="N58" i="2" s="1"/>
  <c r="J58" i="2"/>
  <c r="K58" i="2" s="1"/>
  <c r="G58" i="2"/>
  <c r="H58" i="2" s="1"/>
  <c r="J52" i="2"/>
  <c r="K52" i="2" s="1"/>
  <c r="G52" i="2"/>
  <c r="H52" i="2" s="1"/>
  <c r="I52" i="2"/>
  <c r="N52" i="2" s="1"/>
  <c r="O52" i="2" s="1"/>
  <c r="P52" i="2" s="1"/>
  <c r="C77" i="2"/>
  <c r="D77" i="2" s="1"/>
  <c r="E77" i="2" s="1"/>
  <c r="F77" i="2" s="1"/>
  <c r="C69" i="2"/>
  <c r="D69" i="2" s="1"/>
  <c r="E69" i="2" s="1"/>
  <c r="F69" i="2" s="1"/>
  <c r="F13" i="2"/>
  <c r="G13" i="2" s="1"/>
  <c r="H13" i="2" s="1"/>
  <c r="L13" i="2" s="1"/>
  <c r="M13" i="2" s="1"/>
  <c r="D86" i="2"/>
  <c r="E86" i="2" s="1"/>
  <c r="F86" i="2" s="1"/>
  <c r="D70" i="2"/>
  <c r="E70" i="2" s="1"/>
  <c r="F70" i="2" s="1"/>
  <c r="D89" i="2"/>
  <c r="E89" i="2" s="1"/>
  <c r="F89" i="2" s="1"/>
  <c r="D87" i="2"/>
  <c r="E87" i="2" s="1"/>
  <c r="F87" i="2" s="1"/>
  <c r="D83" i="2"/>
  <c r="E83" i="2" s="1"/>
  <c r="F83" i="2" s="1"/>
  <c r="C79" i="2"/>
  <c r="D79" i="2" s="1"/>
  <c r="E79" i="2" s="1"/>
  <c r="F79" i="2" s="1"/>
  <c r="C75" i="2"/>
  <c r="D75" i="2" s="1"/>
  <c r="E75" i="2" s="1"/>
  <c r="F75" i="2" s="1"/>
  <c r="C71" i="2"/>
  <c r="D71" i="2" s="1"/>
  <c r="E71" i="2" s="1"/>
  <c r="F71" i="2" s="1"/>
  <c r="C81" i="2"/>
  <c r="D81" i="2" s="1"/>
  <c r="E81" i="2" s="1"/>
  <c r="F81" i="2" s="1"/>
  <c r="C73" i="2"/>
  <c r="D73" i="2" s="1"/>
  <c r="E73" i="2" s="1"/>
  <c r="F73" i="2" s="1"/>
  <c r="D82" i="2"/>
  <c r="E82" i="2" s="1"/>
  <c r="F82" i="2" s="1"/>
  <c r="D74" i="2"/>
  <c r="E74" i="2" s="1"/>
  <c r="F74" i="2" s="1"/>
  <c r="C85" i="2"/>
  <c r="D85" i="2" s="1"/>
  <c r="E85" i="2" s="1"/>
  <c r="F85" i="2" s="1"/>
  <c r="C78" i="2"/>
  <c r="D78" i="2" s="1"/>
  <c r="E78" i="2" s="1"/>
  <c r="F78" i="2" s="1"/>
  <c r="D59" i="2"/>
  <c r="E59" i="2" s="1"/>
  <c r="F59" i="2" s="1"/>
  <c r="C60" i="2"/>
  <c r="D60" i="2" s="1"/>
  <c r="E60" i="2" s="1"/>
  <c r="F60" i="2" s="1"/>
  <c r="C88" i="2"/>
  <c r="D88" i="2" s="1"/>
  <c r="E88" i="2" s="1"/>
  <c r="F88" i="2" s="1"/>
  <c r="C84" i="2"/>
  <c r="D84" i="2" s="1"/>
  <c r="E84" i="2" s="1"/>
  <c r="F84" i="2" s="1"/>
  <c r="C80" i="2"/>
  <c r="D80" i="2" s="1"/>
  <c r="E80" i="2" s="1"/>
  <c r="F80" i="2" s="1"/>
  <c r="C76" i="2"/>
  <c r="D76" i="2" s="1"/>
  <c r="E76" i="2" s="1"/>
  <c r="F76" i="2" s="1"/>
  <c r="C72" i="2"/>
  <c r="D72" i="2" s="1"/>
  <c r="E72" i="2" s="1"/>
  <c r="F72" i="2" s="1"/>
  <c r="B15" i="2"/>
  <c r="C14" i="2"/>
  <c r="H37" i="2"/>
  <c r="W37" i="2"/>
  <c r="E14" i="2"/>
  <c r="F14" i="2" s="1"/>
  <c r="G14" i="2" s="1"/>
  <c r="F15" i="2"/>
  <c r="G15" i="2" s="1"/>
  <c r="H33" i="2"/>
  <c r="W33" i="2"/>
  <c r="E16" i="2"/>
  <c r="F16" i="2" s="1"/>
  <c r="G16" i="2" s="1"/>
  <c r="F17" i="2"/>
  <c r="G17" i="2" s="1"/>
  <c r="E18" i="2"/>
  <c r="F18" i="2" s="1"/>
  <c r="G18" i="2" s="1"/>
  <c r="F19" i="2"/>
  <c r="G19" i="2" s="1"/>
  <c r="E20" i="2"/>
  <c r="F20" i="2" s="1"/>
  <c r="G20" i="2" s="1"/>
  <c r="F21" i="2"/>
  <c r="G21" i="2" s="1"/>
  <c r="E22" i="2"/>
  <c r="F22" i="2" s="1"/>
  <c r="G22" i="2" s="1"/>
  <c r="F23" i="2"/>
  <c r="G23" i="2" s="1"/>
  <c r="E24" i="2"/>
  <c r="F24" i="2" s="1"/>
  <c r="G24" i="2" s="1"/>
  <c r="F25" i="2"/>
  <c r="G25" i="2" s="1"/>
  <c r="E26" i="2"/>
  <c r="F26" i="2" s="1"/>
  <c r="G26" i="2" s="1"/>
  <c r="F27" i="2"/>
  <c r="G27" i="2" s="1"/>
  <c r="E28" i="2"/>
  <c r="F28" i="2" s="1"/>
  <c r="G28" i="2" s="1"/>
  <c r="F29" i="2"/>
  <c r="G29" i="2" s="1"/>
  <c r="E30" i="2"/>
  <c r="F30" i="2" s="1"/>
  <c r="G30" i="2" s="1"/>
  <c r="F31" i="2"/>
  <c r="G31" i="2" s="1"/>
  <c r="E32" i="2"/>
  <c r="F32" i="2" s="1"/>
  <c r="G32" i="2" s="1"/>
  <c r="E34" i="2"/>
  <c r="F34" i="2" s="1"/>
  <c r="G34" i="2" s="1"/>
  <c r="F35" i="2"/>
  <c r="G35" i="2" s="1"/>
  <c r="E36" i="2"/>
  <c r="F36" i="2" s="1"/>
  <c r="G36" i="2" s="1"/>
  <c r="E38" i="2"/>
  <c r="F38" i="2" s="1"/>
  <c r="G38" i="2" s="1"/>
  <c r="F39" i="2"/>
  <c r="G39" i="2" s="1"/>
  <c r="O91" i="2" l="1"/>
  <c r="P91" i="2" s="1"/>
  <c r="O57" i="2"/>
  <c r="P57" i="2" s="1"/>
  <c r="O97" i="2"/>
  <c r="P97" i="2" s="1"/>
  <c r="O61" i="2"/>
  <c r="P61" i="2" s="1"/>
  <c r="O49" i="2"/>
  <c r="P49" i="2" s="1"/>
  <c r="O67" i="2"/>
  <c r="P67" i="2" s="1"/>
  <c r="O45" i="2"/>
  <c r="P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Q56" i="2" s="1"/>
  <c r="Q57" i="2" s="1"/>
  <c r="Q58" i="2" s="1"/>
  <c r="O51" i="2"/>
  <c r="P51" i="2" s="1"/>
  <c r="O47" i="2"/>
  <c r="P47" i="2" s="1"/>
  <c r="O95" i="2"/>
  <c r="P95" i="2" s="1"/>
  <c r="O63" i="2"/>
  <c r="P63" i="2" s="1"/>
  <c r="O66" i="2"/>
  <c r="P66" i="2" s="1"/>
  <c r="O55" i="2"/>
  <c r="P55" i="2" s="1"/>
  <c r="K13" i="2"/>
  <c r="I13" i="2"/>
  <c r="J13" i="2" s="1"/>
  <c r="I76" i="2"/>
  <c r="N76" i="2" s="1"/>
  <c r="G76" i="2"/>
  <c r="H76" i="2" s="1"/>
  <c r="J76" i="2"/>
  <c r="I71" i="2"/>
  <c r="N71" i="2" s="1"/>
  <c r="O71" i="2" s="1"/>
  <c r="P71" i="2" s="1"/>
  <c r="G71" i="2"/>
  <c r="H71" i="2" s="1"/>
  <c r="J71" i="2"/>
  <c r="I72" i="2"/>
  <c r="N72" i="2" s="1"/>
  <c r="G72" i="2"/>
  <c r="H72" i="2" s="1"/>
  <c r="J72" i="2"/>
  <c r="I88" i="2"/>
  <c r="N88" i="2" s="1"/>
  <c r="G88" i="2"/>
  <c r="H88" i="2" s="1"/>
  <c r="J88" i="2"/>
  <c r="I84" i="2"/>
  <c r="N84" i="2" s="1"/>
  <c r="G84" i="2"/>
  <c r="H84" i="2" s="1"/>
  <c r="J84" i="2"/>
  <c r="I85" i="2"/>
  <c r="N85" i="2" s="1"/>
  <c r="G85" i="2"/>
  <c r="H85" i="2" s="1"/>
  <c r="J85" i="2"/>
  <c r="I83" i="2"/>
  <c r="N83" i="2" s="1"/>
  <c r="O83" i="2" s="1"/>
  <c r="P83" i="2" s="1"/>
  <c r="G83" i="2"/>
  <c r="H83" i="2" s="1"/>
  <c r="J83" i="2"/>
  <c r="I59" i="2"/>
  <c r="N59" i="2" s="1"/>
  <c r="G59" i="2"/>
  <c r="H59" i="2" s="1"/>
  <c r="J59" i="2"/>
  <c r="K59" i="2" s="1"/>
  <c r="I79" i="2"/>
  <c r="N79" i="2" s="1"/>
  <c r="G79" i="2"/>
  <c r="H79" i="2" s="1"/>
  <c r="J79" i="2"/>
  <c r="I89" i="2"/>
  <c r="N89" i="2" s="1"/>
  <c r="O89" i="2" s="1"/>
  <c r="P89" i="2" s="1"/>
  <c r="G89" i="2"/>
  <c r="H89" i="2" s="1"/>
  <c r="J89" i="2"/>
  <c r="I73" i="2"/>
  <c r="N73" i="2" s="1"/>
  <c r="G73" i="2"/>
  <c r="H73" i="2" s="1"/>
  <c r="J73" i="2"/>
  <c r="I69" i="2"/>
  <c r="N69" i="2" s="1"/>
  <c r="G69" i="2"/>
  <c r="H69" i="2" s="1"/>
  <c r="J69" i="2"/>
  <c r="I80" i="2"/>
  <c r="N80" i="2" s="1"/>
  <c r="G80" i="2"/>
  <c r="H80" i="2" s="1"/>
  <c r="J80" i="2"/>
  <c r="I60" i="2"/>
  <c r="N60" i="2" s="1"/>
  <c r="O60" i="2" s="1"/>
  <c r="P60" i="2" s="1"/>
  <c r="G60" i="2"/>
  <c r="H60" i="2" s="1"/>
  <c r="J60" i="2"/>
  <c r="K60" i="2" s="1"/>
  <c r="J78" i="2"/>
  <c r="G78" i="2"/>
  <c r="H78" i="2" s="1"/>
  <c r="I78" i="2"/>
  <c r="N78" i="2" s="1"/>
  <c r="O78" i="2" s="1"/>
  <c r="P78" i="2" s="1"/>
  <c r="J82" i="2"/>
  <c r="I82" i="2"/>
  <c r="N82" i="2" s="1"/>
  <c r="O82" i="2" s="1"/>
  <c r="P82" i="2" s="1"/>
  <c r="G82" i="2"/>
  <c r="H82" i="2" s="1"/>
  <c r="I81" i="2"/>
  <c r="N81" i="2" s="1"/>
  <c r="O81" i="2" s="1"/>
  <c r="P81" i="2" s="1"/>
  <c r="G81" i="2"/>
  <c r="H81" i="2" s="1"/>
  <c r="J81" i="2"/>
  <c r="I77" i="2"/>
  <c r="N77" i="2" s="1"/>
  <c r="O77" i="2" s="1"/>
  <c r="P77" i="2" s="1"/>
  <c r="G77" i="2"/>
  <c r="H77" i="2" s="1"/>
  <c r="J77" i="2"/>
  <c r="I75" i="2"/>
  <c r="N75" i="2" s="1"/>
  <c r="O75" i="2" s="1"/>
  <c r="P75" i="2" s="1"/>
  <c r="G75" i="2"/>
  <c r="H75" i="2" s="1"/>
  <c r="J75" i="2"/>
  <c r="N13" i="2"/>
  <c r="O13" i="2"/>
  <c r="J74" i="2"/>
  <c r="I74" i="2"/>
  <c r="N74" i="2" s="1"/>
  <c r="O74" i="2" s="1"/>
  <c r="P74" i="2" s="1"/>
  <c r="G74" i="2"/>
  <c r="H74" i="2" s="1"/>
  <c r="J70" i="2"/>
  <c r="I70" i="2"/>
  <c r="N70" i="2" s="1"/>
  <c r="O70" i="2" s="1"/>
  <c r="P70" i="2" s="1"/>
  <c r="G70" i="2"/>
  <c r="H70" i="2" s="1"/>
  <c r="I87" i="2"/>
  <c r="N87" i="2" s="1"/>
  <c r="O87" i="2" s="1"/>
  <c r="P87" i="2" s="1"/>
  <c r="G87" i="2"/>
  <c r="H87" i="2" s="1"/>
  <c r="J87" i="2"/>
  <c r="J86" i="2"/>
  <c r="G86" i="2"/>
  <c r="H86" i="2" s="1"/>
  <c r="I86" i="2"/>
  <c r="N86" i="2" s="1"/>
  <c r="O86" i="2" s="1"/>
  <c r="P86" i="2" s="1"/>
  <c r="W32" i="2"/>
  <c r="H32" i="2"/>
  <c r="W28" i="2"/>
  <c r="H28" i="2"/>
  <c r="W24" i="2"/>
  <c r="H24" i="2"/>
  <c r="W20" i="2"/>
  <c r="H20" i="2"/>
  <c r="W16" i="2"/>
  <c r="H16" i="2"/>
  <c r="W14" i="2"/>
  <c r="H14" i="2"/>
  <c r="W38" i="2"/>
  <c r="H38" i="2"/>
  <c r="W30" i="2"/>
  <c r="H30" i="2"/>
  <c r="W26" i="2"/>
  <c r="H26" i="2"/>
  <c r="W22" i="2"/>
  <c r="H22" i="2"/>
  <c r="W18" i="2"/>
  <c r="H18" i="2"/>
  <c r="W15" i="2"/>
  <c r="H15" i="2"/>
  <c r="H31" i="2"/>
  <c r="W31" i="2"/>
  <c r="H23" i="2"/>
  <c r="W23" i="2"/>
  <c r="L37" i="2"/>
  <c r="M37" i="2" s="1"/>
  <c r="K37" i="2"/>
  <c r="I37" i="2"/>
  <c r="H35" i="2"/>
  <c r="W35" i="2"/>
  <c r="W36" i="2"/>
  <c r="H36" i="2"/>
  <c r="W34" i="2"/>
  <c r="H34" i="2"/>
  <c r="H17" i="2"/>
  <c r="W17" i="2"/>
  <c r="H29" i="2"/>
  <c r="W29" i="2"/>
  <c r="H21" i="2"/>
  <c r="W21" i="2"/>
  <c r="H25" i="2"/>
  <c r="W25" i="2"/>
  <c r="H39" i="2"/>
  <c r="W39" i="2"/>
  <c r="H27" i="2"/>
  <c r="W27" i="2"/>
  <c r="H19" i="2"/>
  <c r="W19" i="2"/>
  <c r="L33" i="2"/>
  <c r="M33" i="2" s="1"/>
  <c r="K33" i="2"/>
  <c r="I33" i="2"/>
  <c r="B16" i="2"/>
  <c r="C15" i="2"/>
  <c r="O69" i="2" l="1"/>
  <c r="P69" i="2" s="1"/>
  <c r="O59" i="2"/>
  <c r="P59" i="2" s="1"/>
  <c r="O88" i="2"/>
  <c r="P88" i="2" s="1"/>
  <c r="O80" i="2"/>
  <c r="P80" i="2" s="1"/>
  <c r="O79" i="2"/>
  <c r="P79" i="2" s="1"/>
  <c r="O84" i="2"/>
  <c r="P84" i="2" s="1"/>
  <c r="O76" i="2"/>
  <c r="P76" i="2" s="1"/>
  <c r="O85" i="2"/>
  <c r="P85" i="2" s="1"/>
  <c r="O73" i="2"/>
  <c r="P73" i="2" s="1"/>
  <c r="O72" i="2"/>
  <c r="P72" i="2" s="1"/>
  <c r="O68" i="2"/>
  <c r="P68" i="2" s="1"/>
  <c r="O58" i="2"/>
  <c r="P58" i="2" s="1"/>
  <c r="Q59" i="2" s="1"/>
  <c r="Q60" i="2" s="1"/>
  <c r="Q61" i="2" s="1"/>
  <c r="Q62" i="2" s="1"/>
  <c r="Q63" i="2" s="1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Q83" i="2" s="1"/>
  <c r="Q84" i="2" s="1"/>
  <c r="Q85" i="2" s="1"/>
  <c r="Q86" i="2" s="1"/>
  <c r="Q87" i="2" s="1"/>
  <c r="Q88" i="2" s="1"/>
  <c r="Q89" i="2" s="1"/>
  <c r="Q90" i="2" s="1"/>
  <c r="Q91" i="2" s="1"/>
  <c r="Q92" i="2" s="1"/>
  <c r="Q93" i="2" s="1"/>
  <c r="Q94" i="2" s="1"/>
  <c r="Q95" i="2" s="1"/>
  <c r="Q96" i="2" s="1"/>
  <c r="Q97" i="2" s="1"/>
  <c r="Q98" i="2" s="1"/>
  <c r="K77" i="2"/>
  <c r="K82" i="2"/>
  <c r="K85" i="2"/>
  <c r="K73" i="2"/>
  <c r="K83" i="2"/>
  <c r="K72" i="2"/>
  <c r="K87" i="2"/>
  <c r="K74" i="2"/>
  <c r="K69" i="2"/>
  <c r="K88" i="2"/>
  <c r="K89" i="2"/>
  <c r="K71" i="2"/>
  <c r="K86" i="2"/>
  <c r="K75" i="2"/>
  <c r="K70" i="2"/>
  <c r="K81" i="2"/>
  <c r="K78" i="2"/>
  <c r="K80" i="2"/>
  <c r="K79" i="2"/>
  <c r="K84" i="2"/>
  <c r="K76" i="2"/>
  <c r="N37" i="2"/>
  <c r="O37" i="2"/>
  <c r="N33" i="2"/>
  <c r="O33" i="2"/>
  <c r="L25" i="2"/>
  <c r="M25" i="2" s="1"/>
  <c r="K25" i="2"/>
  <c r="I25" i="2"/>
  <c r="K22" i="2"/>
  <c r="I22" i="2"/>
  <c r="L22" i="2"/>
  <c r="M22" i="2" s="1"/>
  <c r="I28" i="2"/>
  <c r="K28" i="2"/>
  <c r="L28" i="2"/>
  <c r="M28" i="2" s="1"/>
  <c r="B17" i="2"/>
  <c r="C16" i="2"/>
  <c r="I36" i="2"/>
  <c r="K36" i="2"/>
  <c r="L36" i="2"/>
  <c r="M36" i="2" s="1"/>
  <c r="J37" i="2"/>
  <c r="X37" i="2"/>
  <c r="L23" i="2"/>
  <c r="M23" i="2" s="1"/>
  <c r="K23" i="2"/>
  <c r="I23" i="2"/>
  <c r="L29" i="2"/>
  <c r="M29" i="2" s="1"/>
  <c r="K29" i="2"/>
  <c r="I29" i="2"/>
  <c r="L35" i="2"/>
  <c r="M35" i="2" s="1"/>
  <c r="K35" i="2"/>
  <c r="I35" i="2"/>
  <c r="I14" i="2"/>
  <c r="K14" i="2"/>
  <c r="L14" i="2"/>
  <c r="M14" i="2" s="1"/>
  <c r="J33" i="2"/>
  <c r="X33" i="2"/>
  <c r="L19" i="2"/>
  <c r="M19" i="2" s="1"/>
  <c r="K19" i="2"/>
  <c r="I19" i="2"/>
  <c r="L39" i="2"/>
  <c r="M39" i="2" s="1"/>
  <c r="K39" i="2"/>
  <c r="I39" i="2"/>
  <c r="L21" i="2"/>
  <c r="M21" i="2" s="1"/>
  <c r="K21" i="2"/>
  <c r="I21" i="2"/>
  <c r="L17" i="2"/>
  <c r="M17" i="2" s="1"/>
  <c r="K17" i="2"/>
  <c r="I17" i="2"/>
  <c r="K18" i="2"/>
  <c r="I18" i="2"/>
  <c r="L18" i="2"/>
  <c r="M18" i="2" s="1"/>
  <c r="K26" i="2"/>
  <c r="I26" i="2"/>
  <c r="L26" i="2"/>
  <c r="M26" i="2" s="1"/>
  <c r="K38" i="2"/>
  <c r="I38" i="2"/>
  <c r="L38" i="2"/>
  <c r="M38" i="2" s="1"/>
  <c r="I16" i="2"/>
  <c r="K16" i="2"/>
  <c r="L16" i="2"/>
  <c r="M16" i="2" s="1"/>
  <c r="I24" i="2"/>
  <c r="K24" i="2"/>
  <c r="L24" i="2"/>
  <c r="M24" i="2" s="1"/>
  <c r="I32" i="2"/>
  <c r="K32" i="2"/>
  <c r="L32" i="2"/>
  <c r="M32" i="2" s="1"/>
  <c r="L27" i="2"/>
  <c r="M27" i="2" s="1"/>
  <c r="K27" i="2"/>
  <c r="I27" i="2"/>
  <c r="L15" i="2"/>
  <c r="M15" i="2" s="1"/>
  <c r="K15" i="2"/>
  <c r="I15" i="2"/>
  <c r="K30" i="2"/>
  <c r="I30" i="2"/>
  <c r="L30" i="2"/>
  <c r="M30" i="2" s="1"/>
  <c r="I20" i="2"/>
  <c r="K20" i="2"/>
  <c r="L20" i="2"/>
  <c r="M20" i="2" s="1"/>
  <c r="K34" i="2"/>
  <c r="I34" i="2"/>
  <c r="L34" i="2"/>
  <c r="M34" i="2" s="1"/>
  <c r="L31" i="2"/>
  <c r="M31" i="2" s="1"/>
  <c r="K31" i="2"/>
  <c r="I31" i="2"/>
  <c r="N34" i="2" l="1"/>
  <c r="O34" i="2"/>
  <c r="N16" i="2"/>
  <c r="O16" i="2"/>
  <c r="N27" i="2"/>
  <c r="O27" i="2"/>
  <c r="N21" i="2"/>
  <c r="O21" i="2"/>
  <c r="N28" i="2"/>
  <c r="O28" i="2"/>
  <c r="N25" i="2"/>
  <c r="O25" i="2"/>
  <c r="N38" i="2"/>
  <c r="O38" i="2"/>
  <c r="N30" i="2"/>
  <c r="O30" i="2"/>
  <c r="N24" i="2"/>
  <c r="O24" i="2"/>
  <c r="N18" i="2"/>
  <c r="O18" i="2"/>
  <c r="N23" i="2"/>
  <c r="O23" i="2"/>
  <c r="N31" i="2"/>
  <c r="O31" i="2"/>
  <c r="N20" i="2"/>
  <c r="O20" i="2"/>
  <c r="N15" i="2"/>
  <c r="O15" i="2"/>
  <c r="N32" i="2"/>
  <c r="O32" i="2"/>
  <c r="N26" i="2"/>
  <c r="O26" i="2"/>
  <c r="N17" i="2"/>
  <c r="O17" i="2"/>
  <c r="N14" i="2"/>
  <c r="O14" i="2"/>
  <c r="N29" i="2"/>
  <c r="O29" i="2"/>
  <c r="N19" i="2"/>
  <c r="O19" i="2"/>
  <c r="N35" i="2"/>
  <c r="O35" i="2"/>
  <c r="N39" i="2"/>
  <c r="O39" i="2"/>
  <c r="N36" i="2"/>
  <c r="O36" i="2"/>
  <c r="N22" i="2"/>
  <c r="O22" i="2"/>
  <c r="X30" i="2"/>
  <c r="J30" i="2"/>
  <c r="X27" i="2"/>
  <c r="J27" i="2"/>
  <c r="X24" i="2"/>
  <c r="J24" i="2"/>
  <c r="X26" i="2"/>
  <c r="J26" i="2"/>
  <c r="J21" i="2"/>
  <c r="X21" i="2"/>
  <c r="X23" i="2"/>
  <c r="J23" i="2"/>
  <c r="X28" i="2"/>
  <c r="J28" i="2"/>
  <c r="J25" i="2"/>
  <c r="X25" i="2"/>
  <c r="X39" i="2"/>
  <c r="J39" i="2"/>
  <c r="X36" i="2"/>
  <c r="J36" i="2"/>
  <c r="X31" i="2"/>
  <c r="J31" i="2"/>
  <c r="X34" i="2"/>
  <c r="J34" i="2"/>
  <c r="X20" i="2"/>
  <c r="J20" i="2"/>
  <c r="X15" i="2"/>
  <c r="J15" i="2"/>
  <c r="X32" i="2"/>
  <c r="J32" i="2"/>
  <c r="X38" i="2"/>
  <c r="J38" i="2"/>
  <c r="J17" i="2"/>
  <c r="X17" i="2"/>
  <c r="X14" i="2"/>
  <c r="J14" i="2"/>
  <c r="J29" i="2"/>
  <c r="X29" i="2"/>
  <c r="B18" i="2"/>
  <c r="C17" i="2"/>
  <c r="X16" i="2"/>
  <c r="J16" i="2"/>
  <c r="X18" i="2"/>
  <c r="J18" i="2"/>
  <c r="X19" i="2"/>
  <c r="J19" i="2"/>
  <c r="X35" i="2"/>
  <c r="J35" i="2"/>
  <c r="X22" i="2"/>
  <c r="J22" i="2"/>
  <c r="C18" i="2" l="1"/>
  <c r="B19" i="2"/>
  <c r="B20" i="2" l="1"/>
  <c r="C19" i="2"/>
  <c r="B21" i="2" l="1"/>
  <c r="C20" i="2"/>
  <c r="B22" i="2" l="1"/>
  <c r="C21" i="2"/>
  <c r="C22" i="2" l="1"/>
  <c r="B23" i="2"/>
  <c r="B24" i="2" l="1"/>
  <c r="C23" i="2"/>
  <c r="B25" i="2" l="1"/>
  <c r="C24" i="2"/>
  <c r="B26" i="2" l="1"/>
  <c r="C25" i="2"/>
  <c r="C26" i="2" l="1"/>
  <c r="B27" i="2"/>
  <c r="B28" i="2" l="1"/>
  <c r="C27" i="2"/>
  <c r="B29" i="2" l="1"/>
  <c r="C28" i="2"/>
  <c r="B30" i="2" l="1"/>
  <c r="C29" i="2"/>
  <c r="C30" i="2" l="1"/>
  <c r="B31" i="2"/>
  <c r="B32" i="2" l="1"/>
  <c r="C31" i="2"/>
  <c r="B33" i="2" l="1"/>
  <c r="C32" i="2"/>
  <c r="B34" i="2" l="1"/>
  <c r="C33" i="2"/>
  <c r="C34" i="2" l="1"/>
  <c r="B35" i="2"/>
  <c r="B36" i="2" l="1"/>
  <c r="C35" i="2"/>
  <c r="B37" i="2" l="1"/>
  <c r="C36" i="2"/>
  <c r="B38" i="2" l="1"/>
  <c r="C37" i="2"/>
  <c r="C38" i="2" l="1"/>
  <c r="B39" i="2"/>
  <c r="C39" i="2" s="1"/>
  <c r="C17" i="1" l="1"/>
  <c r="C18" i="1" s="1"/>
  <c r="C8" i="1"/>
  <c r="C7" i="1"/>
</calcChain>
</file>

<file path=xl/sharedStrings.xml><?xml version="1.0" encoding="utf-8"?>
<sst xmlns="http://schemas.openxmlformats.org/spreadsheetml/2006/main" count="59" uniqueCount="44">
  <si>
    <t>surging</t>
  </si>
  <si>
    <t>splinning</t>
  </si>
  <si>
    <t>H0</t>
  </si>
  <si>
    <t>ricavo L0</t>
  </si>
  <si>
    <t>T0</t>
  </si>
  <si>
    <t>tg beta</t>
  </si>
  <si>
    <t xml:space="preserve"> </t>
  </si>
  <si>
    <t>Calcolo parametri dell'onda in avvcinamento</t>
  </si>
  <si>
    <t>T=</t>
  </si>
  <si>
    <t>omega</t>
  </si>
  <si>
    <t>d1</t>
  </si>
  <si>
    <t>Ho</t>
  </si>
  <si>
    <t>d2</t>
  </si>
  <si>
    <t>d3</t>
  </si>
  <si>
    <t>d4</t>
  </si>
  <si>
    <t>d5</t>
  </si>
  <si>
    <t>VERIFICA FORMULA HUNT</t>
  </si>
  <si>
    <t>d6</t>
  </si>
  <si>
    <t>Alfa0</t>
  </si>
  <si>
    <t>C0</t>
  </si>
  <si>
    <r>
      <t>L = g/(2π ) T</t>
    </r>
    <r>
      <rPr>
        <vertAlign val="superscript"/>
        <sz val="11"/>
        <color rgb="FF00B050"/>
        <rFont val="Calibri"/>
        <family val="2"/>
        <scheme val="minor"/>
      </rPr>
      <t>2</t>
    </r>
    <r>
      <rPr>
        <sz val="11"/>
        <color rgb="FF00B050"/>
        <rFont val="Calibri"/>
        <family val="2"/>
        <scheme val="minor"/>
      </rPr>
      <t xml:space="preserve">  tanh(dk)</t>
    </r>
  </si>
  <si>
    <r>
      <t>d=arctanh((L  2π )/( T</t>
    </r>
    <r>
      <rPr>
        <vertAlign val="superscript"/>
        <sz val="11"/>
        <color rgb="FF00B050"/>
        <rFont val="Calibri"/>
        <family val="2"/>
        <scheme val="minor"/>
      </rPr>
      <t>2</t>
    </r>
    <r>
      <rPr>
        <sz val="11"/>
        <color rgb="FF00B050"/>
        <rFont val="Calibri"/>
        <family val="2"/>
        <scheme val="minor"/>
      </rPr>
      <t xml:space="preserve">  g))/k</t>
    </r>
  </si>
  <si>
    <t>d</t>
  </si>
  <si>
    <t>x</t>
  </si>
  <si>
    <t>h(x)</t>
  </si>
  <si>
    <t>σ^2*d/g</t>
  </si>
  <si>
    <t>sommatoria</t>
  </si>
  <si>
    <t>frazione</t>
  </si>
  <si>
    <t>kd</t>
  </si>
  <si>
    <t>k</t>
  </si>
  <si>
    <t>L</t>
  </si>
  <si>
    <t>c</t>
  </si>
  <si>
    <t>n</t>
  </si>
  <si>
    <t>Ks (coeff shoaling)</t>
  </si>
  <si>
    <t>H (s)</t>
  </si>
  <si>
    <t>L verifica</t>
  </si>
  <si>
    <t>d  verifica</t>
  </si>
  <si>
    <t>Hs/d</t>
  </si>
  <si>
    <t>E</t>
  </si>
  <si>
    <t>delta eta</t>
  </si>
  <si>
    <t>eta</t>
  </si>
  <si>
    <t>H(s) VERA</t>
  </si>
  <si>
    <t>Sxx</t>
  </si>
  <si>
    <t>DELTA Sxx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</si>
</sst>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rgb="FFFFC000"/>
      <name val="Calibri"/>
      <family val="2"/>
      <scheme val="minor"/>
    </font>
    <font>
      <sz val="11"/>
      <color rgb="FF00B050"/>
      <name val="Calibri"/>
      <family val="2"/>
      <scheme val="minor"/>
    </font>
    <font>
      <vertAlign val="superscript"/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strike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 baseline="0">
                <a:latin typeface="+mj-lt"/>
              </a:rPr>
              <a:t>H(s) - d </a:t>
            </a:r>
            <a:endParaRPr lang="it-IT" b="1"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4"/>
          <c:order val="0"/>
          <c:marker>
            <c:symbol val="none"/>
          </c:marker>
          <c:xVal>
            <c:numRef>
              <c:f>'shoaling_T=10'!$A$44:$A$98</c:f>
              <c:numCache>
                <c:formatCode>General</c:formatCode>
                <c:ptCount val="55"/>
                <c:pt idx="0">
                  <c:v>500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70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3.8</c:v>
                </c:pt>
                <c:pt idx="18">
                  <c:v>3.7</c:v>
                </c:pt>
                <c:pt idx="19">
                  <c:v>3.6</c:v>
                </c:pt>
                <c:pt idx="20">
                  <c:v>3.5</c:v>
                </c:pt>
                <c:pt idx="21">
                  <c:v>3.4</c:v>
                </c:pt>
                <c:pt idx="22">
                  <c:v>3.3</c:v>
                </c:pt>
                <c:pt idx="23">
                  <c:v>3.2</c:v>
                </c:pt>
                <c:pt idx="24">
                  <c:v>3.1</c:v>
                </c:pt>
                <c:pt idx="25">
                  <c:v>3</c:v>
                </c:pt>
                <c:pt idx="26">
                  <c:v>2.9</c:v>
                </c:pt>
                <c:pt idx="27">
                  <c:v>2.8</c:v>
                </c:pt>
                <c:pt idx="28">
                  <c:v>2.7</c:v>
                </c:pt>
                <c:pt idx="29">
                  <c:v>2.6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</c:v>
                </c:pt>
                <c:pt idx="36">
                  <c:v>1.9</c:v>
                </c:pt>
                <c:pt idx="37">
                  <c:v>1.8</c:v>
                </c:pt>
                <c:pt idx="38">
                  <c:v>1.7</c:v>
                </c:pt>
                <c:pt idx="39">
                  <c:v>1.6</c:v>
                </c:pt>
                <c:pt idx="40">
                  <c:v>1.5</c:v>
                </c:pt>
                <c:pt idx="41">
                  <c:v>1.4</c:v>
                </c:pt>
                <c:pt idx="42">
                  <c:v>1.3</c:v>
                </c:pt>
                <c:pt idx="43">
                  <c:v>1.2</c:v>
                </c:pt>
                <c:pt idx="44">
                  <c:v>1.1000000000000001</c:v>
                </c:pt>
                <c:pt idx="45">
                  <c:v>1</c:v>
                </c:pt>
                <c:pt idx="46">
                  <c:v>0.9</c:v>
                </c:pt>
                <c:pt idx="47">
                  <c:v>0.8</c:v>
                </c:pt>
                <c:pt idx="48">
                  <c:v>0.7</c:v>
                </c:pt>
                <c:pt idx="49">
                  <c:v>0.6</c:v>
                </c:pt>
                <c:pt idx="50">
                  <c:v>0.499999999999999</c:v>
                </c:pt>
                <c:pt idx="51">
                  <c:v>0.39999999999999902</c:v>
                </c:pt>
                <c:pt idx="52">
                  <c:v>0.29999999999999899</c:v>
                </c:pt>
                <c:pt idx="53">
                  <c:v>0.19999999999999901</c:v>
                </c:pt>
                <c:pt idx="54">
                  <c:v>0.1</c:v>
                </c:pt>
              </c:numCache>
            </c:numRef>
          </c:xVal>
          <c:yVal>
            <c:numRef>
              <c:f>'shoaling_T=10'!$L$44:$L$98</c:f>
              <c:numCache>
                <c:formatCode>General</c:formatCode>
                <c:ptCount val="55"/>
                <c:pt idx="0">
                  <c:v>2.4999999999999996</c:v>
                </c:pt>
                <c:pt idx="1">
                  <c:v>2.4944485335873163</c:v>
                </c:pt>
                <c:pt idx="2">
                  <c:v>2.4891078110384015</c:v>
                </c:pt>
                <c:pt idx="3">
                  <c:v>2.4791359997422009</c:v>
                </c:pt>
                <c:pt idx="4">
                  <c:v>2.4613924110468401</c:v>
                </c:pt>
                <c:pt idx="5">
                  <c:v>2.4320803548241452</c:v>
                </c:pt>
                <c:pt idx="6">
                  <c:v>2.3889543523464623</c:v>
                </c:pt>
                <c:pt idx="7">
                  <c:v>2.336234682076582</c:v>
                </c:pt>
                <c:pt idx="8">
                  <c:v>2.2911843859445917</c:v>
                </c:pt>
                <c:pt idx="9">
                  <c:v>2.2936302472867744</c:v>
                </c:pt>
                <c:pt idx="10">
                  <c:v>2.4588945216920912</c:v>
                </c:pt>
                <c:pt idx="11">
                  <c:v>2.4984912092453424</c:v>
                </c:pt>
                <c:pt idx="12">
                  <c:v>2.546668107892232</c:v>
                </c:pt>
                <c:pt idx="13">
                  <c:v>2.606070491959068</c:v>
                </c:pt>
                <c:pt idx="14">
                  <c:v>2.6807086618100886</c:v>
                </c:pt>
                <c:pt idx="15">
                  <c:v>2.7770523040862294</c:v>
                </c:pt>
                <c:pt idx="16">
                  <c:v>2.9064604191793526</c:v>
                </c:pt>
                <c:pt idx="17">
                  <c:v>2.9379597488814424</c:v>
                </c:pt>
                <c:pt idx="18">
                  <c:v>2.9600000000000004</c:v>
                </c:pt>
                <c:pt idx="19">
                  <c:v>2.8800000000000003</c:v>
                </c:pt>
                <c:pt idx="20">
                  <c:v>2.8000000000000003</c:v>
                </c:pt>
                <c:pt idx="21">
                  <c:v>2.72</c:v>
                </c:pt>
                <c:pt idx="22">
                  <c:v>2.64</c:v>
                </c:pt>
                <c:pt idx="23">
                  <c:v>2.5600000000000005</c:v>
                </c:pt>
                <c:pt idx="24">
                  <c:v>2.4800000000000004</c:v>
                </c:pt>
                <c:pt idx="25">
                  <c:v>2.4000000000000004</c:v>
                </c:pt>
                <c:pt idx="26">
                  <c:v>2.3199999999999998</c:v>
                </c:pt>
                <c:pt idx="27">
                  <c:v>2.2399999999999998</c:v>
                </c:pt>
                <c:pt idx="28">
                  <c:v>2.16</c:v>
                </c:pt>
                <c:pt idx="29">
                  <c:v>2.08</c:v>
                </c:pt>
                <c:pt idx="30">
                  <c:v>2</c:v>
                </c:pt>
                <c:pt idx="31">
                  <c:v>1.92</c:v>
                </c:pt>
                <c:pt idx="32">
                  <c:v>1.8399999999999999</c:v>
                </c:pt>
                <c:pt idx="33">
                  <c:v>1.7600000000000002</c:v>
                </c:pt>
                <c:pt idx="34">
                  <c:v>1.6800000000000002</c:v>
                </c:pt>
                <c:pt idx="35">
                  <c:v>1.6</c:v>
                </c:pt>
                <c:pt idx="36">
                  <c:v>1.52</c:v>
                </c:pt>
                <c:pt idx="37">
                  <c:v>1.4400000000000002</c:v>
                </c:pt>
                <c:pt idx="38">
                  <c:v>1.36</c:v>
                </c:pt>
                <c:pt idx="39">
                  <c:v>1.2800000000000002</c:v>
                </c:pt>
                <c:pt idx="40">
                  <c:v>1.2000000000000002</c:v>
                </c:pt>
                <c:pt idx="41">
                  <c:v>1.1199999999999999</c:v>
                </c:pt>
                <c:pt idx="42">
                  <c:v>1.04</c:v>
                </c:pt>
                <c:pt idx="43">
                  <c:v>0.96</c:v>
                </c:pt>
                <c:pt idx="44">
                  <c:v>0.88000000000000012</c:v>
                </c:pt>
                <c:pt idx="45">
                  <c:v>0.8</c:v>
                </c:pt>
                <c:pt idx="46">
                  <c:v>0.72000000000000008</c:v>
                </c:pt>
                <c:pt idx="47">
                  <c:v>0.64000000000000012</c:v>
                </c:pt>
                <c:pt idx="48">
                  <c:v>0.55999999999999994</c:v>
                </c:pt>
                <c:pt idx="49">
                  <c:v>0.48</c:v>
                </c:pt>
                <c:pt idx="50">
                  <c:v>0.39999999999999925</c:v>
                </c:pt>
                <c:pt idx="51">
                  <c:v>0.31999999999999923</c:v>
                </c:pt>
                <c:pt idx="52">
                  <c:v>0.23999999999999921</c:v>
                </c:pt>
                <c:pt idx="53">
                  <c:v>0.15999999999999923</c:v>
                </c:pt>
                <c:pt idx="54">
                  <c:v>8.0000000000000016E-2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FDA-4B39-B6F1-0637B6F140FE}"/>
            </c:ext>
          </c:extLst>
        </c:ser>
        <c:ser>
          <c:idx val="1"/>
          <c:order val="1"/>
          <c:marker>
            <c:symbol val="none"/>
          </c:marker>
          <c:xVal>
            <c:numRef>
              <c:f>'shoaling_T=10'!$A$44:$A$98</c:f>
              <c:numCache>
                <c:formatCode>General</c:formatCode>
                <c:ptCount val="55"/>
                <c:pt idx="0">
                  <c:v>500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70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3.8</c:v>
                </c:pt>
                <c:pt idx="18">
                  <c:v>3.7</c:v>
                </c:pt>
                <c:pt idx="19">
                  <c:v>3.6</c:v>
                </c:pt>
                <c:pt idx="20">
                  <c:v>3.5</c:v>
                </c:pt>
                <c:pt idx="21">
                  <c:v>3.4</c:v>
                </c:pt>
                <c:pt idx="22">
                  <c:v>3.3</c:v>
                </c:pt>
                <c:pt idx="23">
                  <c:v>3.2</c:v>
                </c:pt>
                <c:pt idx="24">
                  <c:v>3.1</c:v>
                </c:pt>
                <c:pt idx="25">
                  <c:v>3</c:v>
                </c:pt>
                <c:pt idx="26">
                  <c:v>2.9</c:v>
                </c:pt>
                <c:pt idx="27">
                  <c:v>2.8</c:v>
                </c:pt>
                <c:pt idx="28">
                  <c:v>2.7</c:v>
                </c:pt>
                <c:pt idx="29">
                  <c:v>2.6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</c:v>
                </c:pt>
                <c:pt idx="36">
                  <c:v>1.9</c:v>
                </c:pt>
                <c:pt idx="37">
                  <c:v>1.8</c:v>
                </c:pt>
                <c:pt idx="38">
                  <c:v>1.7</c:v>
                </c:pt>
                <c:pt idx="39">
                  <c:v>1.6</c:v>
                </c:pt>
                <c:pt idx="40">
                  <c:v>1.5</c:v>
                </c:pt>
                <c:pt idx="41">
                  <c:v>1.4</c:v>
                </c:pt>
                <c:pt idx="42">
                  <c:v>1.3</c:v>
                </c:pt>
                <c:pt idx="43">
                  <c:v>1.2</c:v>
                </c:pt>
                <c:pt idx="44">
                  <c:v>1.1000000000000001</c:v>
                </c:pt>
                <c:pt idx="45">
                  <c:v>1</c:v>
                </c:pt>
                <c:pt idx="46">
                  <c:v>0.9</c:v>
                </c:pt>
                <c:pt idx="47">
                  <c:v>0.8</c:v>
                </c:pt>
                <c:pt idx="48">
                  <c:v>0.7</c:v>
                </c:pt>
                <c:pt idx="49">
                  <c:v>0.6</c:v>
                </c:pt>
                <c:pt idx="50">
                  <c:v>0.499999999999999</c:v>
                </c:pt>
                <c:pt idx="51">
                  <c:v>0.39999999999999902</c:v>
                </c:pt>
                <c:pt idx="52">
                  <c:v>0.29999999999999899</c:v>
                </c:pt>
                <c:pt idx="53">
                  <c:v>0.19999999999999901</c:v>
                </c:pt>
                <c:pt idx="54">
                  <c:v>0.1</c:v>
                </c:pt>
              </c:numCache>
            </c:numRef>
          </c:xVal>
          <c:yVal>
            <c:numRef>
              <c:f>'shoaling_T=10'!$K$44:$K$98</c:f>
              <c:numCache>
                <c:formatCode>General</c:formatCode>
                <c:ptCount val="55"/>
                <c:pt idx="0">
                  <c:v>2.4999999999999996</c:v>
                </c:pt>
                <c:pt idx="1">
                  <c:v>2.4944485335873163</c:v>
                </c:pt>
                <c:pt idx="2">
                  <c:v>2.4891078110384015</c:v>
                </c:pt>
                <c:pt idx="3">
                  <c:v>2.4791359997422009</c:v>
                </c:pt>
                <c:pt idx="4">
                  <c:v>2.4613924110468401</c:v>
                </c:pt>
                <c:pt idx="5">
                  <c:v>2.4320803548241452</c:v>
                </c:pt>
                <c:pt idx="6">
                  <c:v>2.3889543523464623</c:v>
                </c:pt>
                <c:pt idx="7">
                  <c:v>2.336234682076582</c:v>
                </c:pt>
                <c:pt idx="8">
                  <c:v>2.2911843859445917</c:v>
                </c:pt>
                <c:pt idx="9">
                  <c:v>2.2936302472867744</c:v>
                </c:pt>
                <c:pt idx="10">
                  <c:v>2.4588945216920912</c:v>
                </c:pt>
                <c:pt idx="11">
                  <c:v>2.4984912092453424</c:v>
                </c:pt>
                <c:pt idx="12">
                  <c:v>2.546668107892232</c:v>
                </c:pt>
                <c:pt idx="13">
                  <c:v>2.606070491959068</c:v>
                </c:pt>
                <c:pt idx="14">
                  <c:v>2.6807086618100886</c:v>
                </c:pt>
                <c:pt idx="15">
                  <c:v>2.7770523040862294</c:v>
                </c:pt>
                <c:pt idx="16">
                  <c:v>2.9064604191793526</c:v>
                </c:pt>
                <c:pt idx="17">
                  <c:v>2.9379597488814424</c:v>
                </c:pt>
                <c:pt idx="18">
                  <c:v>2.9545932587549348</c:v>
                </c:pt>
                <c:pt idx="19">
                  <c:v>2.9718648479170588</c:v>
                </c:pt>
                <c:pt idx="20">
                  <c:v>2.9898153731308703</c:v>
                </c:pt>
                <c:pt idx="21">
                  <c:v>3.008489568703459</c:v>
                </c:pt>
                <c:pt idx="22">
                  <c:v>3.0279365413823789</c:v>
                </c:pt>
                <c:pt idx="23">
                  <c:v>3.048210345633442</c:v>
                </c:pt>
                <c:pt idx="24">
                  <c:v>3.0693706553325253</c:v>
                </c:pt>
                <c:pt idx="25">
                  <c:v>3.0914835517350308</c:v>
                </c:pt>
                <c:pt idx="26">
                  <c:v>3.114622452494757</c:v>
                </c:pt>
                <c:pt idx="27">
                  <c:v>3.1388692128406133</c:v>
                </c:pt>
                <c:pt idx="28">
                  <c:v>3.1643154382681518</c:v>
                </c:pt>
                <c:pt idx="29">
                  <c:v>3.1910640589344803</c:v>
                </c:pt>
                <c:pt idx="30">
                  <c:v>3.2192312303025861</c:v>
                </c:pt>
                <c:pt idx="31">
                  <c:v>3.248948643804094</c:v>
                </c:pt>
                <c:pt idx="32">
                  <c:v>3.280366357305863</c:v>
                </c:pt>
                <c:pt idx="33">
                  <c:v>3.3136562907880696</c:v>
                </c:pt>
                <c:pt idx="34">
                  <c:v>3.3490165820324225</c:v>
                </c:pt>
                <c:pt idx="35">
                  <c:v>3.3866770665396375</c:v>
                </c:pt>
                <c:pt idx="36">
                  <c:v>3.4269062449237948</c:v>
                </c:pt>
                <c:pt idx="37">
                  <c:v>3.4700202445994837</c:v>
                </c:pt>
                <c:pt idx="38">
                  <c:v>3.5163944944441883</c:v>
                </c:pt>
                <c:pt idx="39">
                  <c:v>3.5664791499470745</c:v>
                </c:pt>
                <c:pt idx="40">
                  <c:v>3.6208197966500637</c:v>
                </c:pt>
                <c:pt idx="41">
                  <c:v>3.6800857320733731</c:v>
                </c:pt>
                <c:pt idx="42">
                  <c:v>3.745109376463907</c:v>
                </c:pt>
                <c:pt idx="43">
                  <c:v>3.8169424489215524</c:v>
                </c:pt>
                <c:pt idx="44">
                  <c:v>3.8969381502413465</c:v>
                </c:pt>
                <c:pt idx="45">
                  <c:v>3.9868750771175634</c:v>
                </c:pt>
                <c:pt idx="46">
                  <c:v>4.0891508093518416</c:v>
                </c:pt>
                <c:pt idx="47">
                  <c:v>4.2070974354835498</c:v>
                </c:pt>
                <c:pt idx="48">
                  <c:v>4.3455230170332477</c:v>
                </c:pt>
                <c:pt idx="49">
                  <c:v>4.5117023079750682</c:v>
                </c:pt>
                <c:pt idx="50">
                  <c:v>4.7173447861942988</c:v>
                </c:pt>
                <c:pt idx="51">
                  <c:v>4.9829575025919306</c:v>
                </c:pt>
                <c:pt idx="52">
                  <c:v>5.3491418832655313</c:v>
                </c:pt>
                <c:pt idx="53">
                  <c:v>5.9138373096342098</c:v>
                </c:pt>
                <c:pt idx="54">
                  <c:v>7.0256984241696641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5FDA-4B39-B6F1-0637B6F14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65984"/>
        <c:axId val="1676956736"/>
      </c:scatterChart>
      <c:valAx>
        <c:axId val="167696598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956736"/>
        <c:crosses val="autoZero"/>
        <c:crossBetween val="midCat"/>
        <c:majorUnit val="1"/>
      </c:valAx>
      <c:valAx>
        <c:axId val="167695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aseline="0"/>
                  <a:t>H (m)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965984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>
                <a:latin typeface="GreekS" panose="00000400000000000000" pitchFamily="2" charset="0"/>
                <a:cs typeface="GreekS" panose="00000400000000000000" pitchFamily="2" charset="0"/>
              </a:rPr>
              <a:t>h-</a:t>
            </a:r>
            <a:r>
              <a:rPr lang="it-IT">
                <a:latin typeface="+mj-lt"/>
                <a:cs typeface="GreekS" panose="00000400000000000000" pitchFamily="2" charset="0"/>
              </a:rPr>
              <a:t>d</a:t>
            </a:r>
            <a:endParaRPr lang="it-IT">
              <a:latin typeface="+mj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'shoaling_T=10'!$A$44:$A$98</c:f>
              <c:numCache>
                <c:formatCode>General</c:formatCode>
                <c:ptCount val="55"/>
                <c:pt idx="0">
                  <c:v>500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70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3.8</c:v>
                </c:pt>
                <c:pt idx="18">
                  <c:v>3.7</c:v>
                </c:pt>
                <c:pt idx="19">
                  <c:v>3.6</c:v>
                </c:pt>
                <c:pt idx="20">
                  <c:v>3.5</c:v>
                </c:pt>
                <c:pt idx="21">
                  <c:v>3.4</c:v>
                </c:pt>
                <c:pt idx="22">
                  <c:v>3.3</c:v>
                </c:pt>
                <c:pt idx="23">
                  <c:v>3.2</c:v>
                </c:pt>
                <c:pt idx="24">
                  <c:v>3.1</c:v>
                </c:pt>
                <c:pt idx="25">
                  <c:v>3</c:v>
                </c:pt>
                <c:pt idx="26">
                  <c:v>2.9</c:v>
                </c:pt>
                <c:pt idx="27">
                  <c:v>2.8</c:v>
                </c:pt>
                <c:pt idx="28">
                  <c:v>2.7</c:v>
                </c:pt>
                <c:pt idx="29">
                  <c:v>2.6</c:v>
                </c:pt>
                <c:pt idx="30">
                  <c:v>2.5</c:v>
                </c:pt>
                <c:pt idx="31">
                  <c:v>2.4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2.1</c:v>
                </c:pt>
                <c:pt idx="35">
                  <c:v>2</c:v>
                </c:pt>
                <c:pt idx="36">
                  <c:v>1.9</c:v>
                </c:pt>
                <c:pt idx="37">
                  <c:v>1.8</c:v>
                </c:pt>
                <c:pt idx="38">
                  <c:v>1.7</c:v>
                </c:pt>
                <c:pt idx="39">
                  <c:v>1.6</c:v>
                </c:pt>
                <c:pt idx="40">
                  <c:v>1.5</c:v>
                </c:pt>
                <c:pt idx="41">
                  <c:v>1.4</c:v>
                </c:pt>
                <c:pt idx="42">
                  <c:v>1.3</c:v>
                </c:pt>
                <c:pt idx="43">
                  <c:v>1.2</c:v>
                </c:pt>
                <c:pt idx="44">
                  <c:v>1.1000000000000001</c:v>
                </c:pt>
                <c:pt idx="45">
                  <c:v>1</c:v>
                </c:pt>
                <c:pt idx="46">
                  <c:v>0.9</c:v>
                </c:pt>
                <c:pt idx="47">
                  <c:v>0.8</c:v>
                </c:pt>
                <c:pt idx="48">
                  <c:v>0.7</c:v>
                </c:pt>
                <c:pt idx="49">
                  <c:v>0.6</c:v>
                </c:pt>
                <c:pt idx="50">
                  <c:v>0.499999999999999</c:v>
                </c:pt>
                <c:pt idx="51">
                  <c:v>0.39999999999999902</c:v>
                </c:pt>
                <c:pt idx="52">
                  <c:v>0.29999999999999899</c:v>
                </c:pt>
                <c:pt idx="53">
                  <c:v>0.19999999999999901</c:v>
                </c:pt>
                <c:pt idx="54">
                  <c:v>0.1</c:v>
                </c:pt>
              </c:numCache>
            </c:numRef>
          </c:xVal>
          <c:yVal>
            <c:numRef>
              <c:f>'shoaling_T=10'!$Q$44:$Q$98</c:f>
              <c:numCache>
                <c:formatCode>General</c:formatCode>
                <c:ptCount val="55"/>
                <c:pt idx="0">
                  <c:v>0</c:v>
                </c:pt>
                <c:pt idx="1">
                  <c:v>-4.4529169541775843E-6</c:v>
                </c:pt>
                <c:pt idx="2">
                  <c:v>-2.7118421400891273E-5</c:v>
                </c:pt>
                <c:pt idx="3">
                  <c:v>-7.6298140327887392E-5</c:v>
                </c:pt>
                <c:pt idx="4">
                  <c:v>-1.8109825964644798E-4</c:v>
                </c:pt>
                <c:pt idx="5">
                  <c:v>-3.984991478896199E-4</c:v>
                </c:pt>
                <c:pt idx="6">
                  <c:v>-8.3466594602837104E-4</c:v>
                </c:pt>
                <c:pt idx="7">
                  <c:v>-1.6880431759743403E-3</c:v>
                </c:pt>
                <c:pt idx="8">
                  <c:v>-3.3933216665601885E-3</c:v>
                </c:pt>
                <c:pt idx="9">
                  <c:v>-7.2965879975138651E-3</c:v>
                </c:pt>
                <c:pt idx="10">
                  <c:v>-2.056370522846683E-2</c:v>
                </c:pt>
                <c:pt idx="11">
                  <c:v>-2.548011146213424E-2</c:v>
                </c:pt>
                <c:pt idx="12">
                  <c:v>-3.1944881368755292E-2</c:v>
                </c:pt>
                <c:pt idx="13">
                  <c:v>-4.0736569250480949E-2</c:v>
                </c:pt>
                <c:pt idx="14">
                  <c:v>-5.3219271196035658E-2</c:v>
                </c:pt>
                <c:pt idx="15">
                  <c:v>-7.1986569065623673E-2</c:v>
                </c:pt>
                <c:pt idx="16">
                  <c:v>-0.10254725292213838</c:v>
                </c:pt>
                <c:pt idx="17">
                  <c:v>-0.11195693199831928</c:v>
                </c:pt>
                <c:pt idx="18">
                  <c:v>-0.11868496058822793</c:v>
                </c:pt>
                <c:pt idx="19">
                  <c:v>-9.7265046974607125E-2</c:v>
                </c:pt>
                <c:pt idx="20">
                  <c:v>-7.5793241600165734E-2</c:v>
                </c:pt>
                <c:pt idx="21">
                  <c:v>-5.4269958426678908E-2</c:v>
                </c:pt>
                <c:pt idx="22">
                  <c:v>-3.2695657189778085E-2</c:v>
                </c:pt>
                <c:pt idx="23">
                  <c:v>-1.1070848914594505E-2</c:v>
                </c:pt>
                <c:pt idx="24">
                  <c:v>1.0603897706769554E-2</c:v>
                </c:pt>
                <c:pt idx="25">
                  <c:v>3.232794890913613E-2</c:v>
                </c:pt>
                <c:pt idx="26">
                  <c:v>5.4100597213785948E-2</c:v>
                </c:pt>
                <c:pt idx="27">
                  <c:v>7.5921051298243572E-2</c:v>
                </c:pt>
                <c:pt idx="28">
                  <c:v>9.7788424057080298E-2</c:v>
                </c:pt>
                <c:pt idx="29">
                  <c:v>0.11970171845173809</c:v>
                </c:pt>
                <c:pt idx="30">
                  <c:v>0.14165981063914368</c:v>
                </c:pt>
                <c:pt idx="31">
                  <c:v>0.16366142972602471</c:v>
                </c:pt>
                <c:pt idx="32">
                  <c:v>0.18570513330534855</c:v>
                </c:pt>
                <c:pt idx="33">
                  <c:v>0.20778927767456709</c:v>
                </c:pt>
                <c:pt idx="34">
                  <c:v>0.22991198128524964</c:v>
                </c:pt>
                <c:pt idx="35">
                  <c:v>0.25207107949021007</c:v>
                </c:pt>
                <c:pt idx="36">
                  <c:v>0.27426406797737846</c:v>
                </c:pt>
                <c:pt idx="37">
                  <c:v>0.29648803131780388</c:v>
                </c:pt>
                <c:pt idx="38">
                  <c:v>0.31873955166583362</c:v>
                </c:pt>
                <c:pt idx="39">
                  <c:v>0.34101459060634787</c:v>
                </c:pt>
                <c:pt idx="40">
                  <c:v>0.36330833407919777</c:v>
                </c:pt>
                <c:pt idx="41">
                  <c:v>0.38561498561172153</c:v>
                </c:pt>
                <c:pt idx="42">
                  <c:v>0.40792748570565801</c:v>
                </c:pt>
                <c:pt idx="43">
                  <c:v>0.4302371232958675</c:v>
                </c:pt>
                <c:pt idx="44">
                  <c:v>0.45253298531675967</c:v>
                </c:pt>
                <c:pt idx="45">
                  <c:v>0.4748011560715405</c:v>
                </c:pt>
                <c:pt idx="46">
                  <c:v>0.49702351628596325</c:v>
                </c:pt>
                <c:pt idx="47">
                  <c:v>0.51917587496958439</c:v>
                </c:pt>
                <c:pt idx="48">
                  <c:v>0.54122493369014779</c:v>
                </c:pt>
                <c:pt idx="49">
                  <c:v>0.56312308247234488</c:v>
                </c:pt>
                <c:pt idx="50">
                  <c:v>0.58479885894532224</c:v>
                </c:pt>
                <c:pt idx="51">
                  <c:v>0.60613786663742453</c:v>
                </c:pt>
                <c:pt idx="52">
                  <c:v>0.62693984113902257</c:v>
                </c:pt>
                <c:pt idx="53">
                  <c:v>0.64680415986957895</c:v>
                </c:pt>
                <c:pt idx="54">
                  <c:v>0.66472912626165548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E4-4E06-98D9-9597D17DD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60544"/>
        <c:axId val="1676951840"/>
      </c:scatterChart>
      <c:valAx>
        <c:axId val="167696054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951840"/>
        <c:crosses val="autoZero"/>
        <c:crossBetween val="midCat"/>
      </c:valAx>
      <c:valAx>
        <c:axId val="167695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eta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96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</xdr:colOff>
      <xdr:row>3</xdr:row>
      <xdr:rowOff>30480</xdr:rowOff>
    </xdr:from>
    <xdr:to>
      <xdr:col>1</xdr:col>
      <xdr:colOff>586740</xdr:colOff>
      <xdr:row>5</xdr:row>
      <xdr:rowOff>137160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" y="579120"/>
          <a:ext cx="502920" cy="47244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6</xdr:row>
          <xdr:rowOff>12700</xdr:rowOff>
        </xdr:from>
        <xdr:to>
          <xdr:col>1</xdr:col>
          <xdr:colOff>571500</xdr:colOff>
          <xdr:row>8</xdr:row>
          <xdr:rowOff>120650</xdr:rowOff>
        </xdr:to>
        <xdr:sp macro="" textlink="">
          <xdr:nvSpPr>
            <xdr:cNvPr id="1025" name="Oggetto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oneCellAnchor>
    <xdr:from>
      <xdr:col>1</xdr:col>
      <xdr:colOff>83820</xdr:colOff>
      <xdr:row>13</xdr:row>
      <xdr:rowOff>30480</xdr:rowOff>
    </xdr:from>
    <xdr:ext cx="502920" cy="472440"/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" y="579120"/>
          <a:ext cx="502920" cy="472440"/>
        </a:xfrm>
        <a:prstGeom prst="rect">
          <a:avLst/>
        </a:prstGeom>
        <a:noFill/>
        <a:ln>
          <a:noFill/>
        </a:ln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190500</xdr:colOff>
          <xdr:row>16</xdr:row>
          <xdr:rowOff>12700</xdr:rowOff>
        </xdr:from>
        <xdr:to>
          <xdr:col>1</xdr:col>
          <xdr:colOff>571500</xdr:colOff>
          <xdr:row>18</xdr:row>
          <xdr:rowOff>120650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7</xdr:row>
      <xdr:rowOff>0</xdr:rowOff>
    </xdr:from>
    <xdr:ext cx="1448858" cy="609013"/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3048000" y="1280160"/>
          <a:ext cx="1448858" cy="609013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 questo blcco c'è</a:t>
          </a:r>
        </a:p>
        <a:p>
          <a:r>
            <a:rPr lang="it-IT" sz="1100">
              <a:solidFill>
                <a:schemeClr val="tx1"/>
              </a:solidFill>
            </a:rPr>
            <a:t>la formula</a:t>
          </a:r>
          <a:r>
            <a:rPr lang="it-IT" sz="1100" baseline="0">
              <a:solidFill>
                <a:schemeClr val="tx1"/>
              </a:solidFill>
            </a:rPr>
            <a:t> di Hunt per</a:t>
          </a:r>
        </a:p>
        <a:p>
          <a:r>
            <a:rPr lang="it-IT" sz="1100" baseline="0">
              <a:solidFill>
                <a:schemeClr val="tx1"/>
              </a:solidFill>
            </a:rPr>
            <a:t>la dispersione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oneCellAnchor>
    <xdr:from>
      <xdr:col>5</xdr:col>
      <xdr:colOff>0</xdr:colOff>
      <xdr:row>2</xdr:row>
      <xdr:rowOff>83820</xdr:rowOff>
    </xdr:from>
    <xdr:ext cx="1332929" cy="436786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3048000" y="449580"/>
          <a:ext cx="1332929" cy="436786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Per un dato periodo</a:t>
          </a:r>
        </a:p>
        <a:p>
          <a:r>
            <a:rPr lang="it-IT" sz="1100">
              <a:solidFill>
                <a:schemeClr val="tx1"/>
              </a:solidFill>
            </a:rPr>
            <a:t>T</a:t>
          </a:r>
        </a:p>
      </xdr:txBody>
    </xdr:sp>
    <xdr:clientData/>
  </xdr:oneCellAnchor>
  <xdr:twoCellAnchor>
    <xdr:from>
      <xdr:col>18</xdr:col>
      <xdr:colOff>68580</xdr:colOff>
      <xdr:row>58</xdr:row>
      <xdr:rowOff>53340</xdr:rowOff>
    </xdr:from>
    <xdr:to>
      <xdr:col>23</xdr:col>
      <xdr:colOff>967740</xdr:colOff>
      <xdr:row>73</xdr:row>
      <xdr:rowOff>53340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7A0846A2-F522-439B-AA80-8230768BE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60960</xdr:colOff>
      <xdr:row>42</xdr:row>
      <xdr:rowOff>186690</xdr:rowOff>
    </xdr:from>
    <xdr:to>
      <xdr:col>23</xdr:col>
      <xdr:colOff>960120</xdr:colOff>
      <xdr:row>56</xdr:row>
      <xdr:rowOff>179070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xmlns="" id="{4E415E20-221C-41C0-A63E-01BB7CF061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9"/>
  <sheetViews>
    <sheetView workbookViewId="0">
      <selection activeCell="C27" sqref="C27"/>
    </sheetView>
  </sheetViews>
  <sheetFormatPr defaultRowHeight="14.5" x14ac:dyDescent="0.35"/>
  <sheetData>
    <row r="1" spans="1:3" x14ac:dyDescent="0.35">
      <c r="A1" t="s">
        <v>5</v>
      </c>
      <c r="B1">
        <v>0.03</v>
      </c>
    </row>
    <row r="2" spans="1:3" x14ac:dyDescent="0.35">
      <c r="A2" t="s">
        <v>4</v>
      </c>
      <c r="B2">
        <v>7</v>
      </c>
    </row>
    <row r="3" spans="1:3" x14ac:dyDescent="0.35">
      <c r="A3" t="s">
        <v>2</v>
      </c>
      <c r="B3">
        <v>2</v>
      </c>
    </row>
    <row r="4" spans="1:3" x14ac:dyDescent="0.35">
      <c r="A4" t="s">
        <v>3</v>
      </c>
    </row>
    <row r="7" spans="1:3" x14ac:dyDescent="0.35">
      <c r="C7">
        <f>0.025^0.5</f>
        <v>0.15811388300841897</v>
      </c>
    </row>
    <row r="8" spans="1:3" x14ac:dyDescent="0.35">
      <c r="C8">
        <f>0.03/C7</f>
        <v>0.18973665961010275</v>
      </c>
    </row>
    <row r="9" spans="1:3" x14ac:dyDescent="0.35">
      <c r="C9" t="s">
        <v>1</v>
      </c>
    </row>
    <row r="11" spans="1:3" x14ac:dyDescent="0.35">
      <c r="A11" t="s">
        <v>5</v>
      </c>
      <c r="B11">
        <v>0.03</v>
      </c>
    </row>
    <row r="12" spans="1:3" x14ac:dyDescent="0.35">
      <c r="A12" t="s">
        <v>4</v>
      </c>
      <c r="B12">
        <v>1000</v>
      </c>
    </row>
    <row r="13" spans="1:3" x14ac:dyDescent="0.35">
      <c r="A13" t="s">
        <v>2</v>
      </c>
      <c r="B13">
        <v>2</v>
      </c>
    </row>
    <row r="14" spans="1:3" x14ac:dyDescent="0.35">
      <c r="A14" t="s">
        <v>3</v>
      </c>
    </row>
    <row r="17" spans="3:3" x14ac:dyDescent="0.35">
      <c r="C17">
        <f>(9.81/(2*3.14))*1000^2</f>
        <v>1562101.9108280253</v>
      </c>
    </row>
    <row r="18" spans="3:3" x14ac:dyDescent="0.35">
      <c r="C18">
        <f>0.03/((2/C17)^0.5)</f>
        <v>26.513126180679095</v>
      </c>
    </row>
    <row r="19" spans="3:3" x14ac:dyDescent="0.35">
      <c r="C19" t="s">
        <v>0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0</xdr:col>
                <xdr:colOff>190500</xdr:colOff>
                <xdr:row>6</xdr:row>
                <xdr:rowOff>12700</xdr:rowOff>
              </from>
              <to>
                <xdr:col>1</xdr:col>
                <xdr:colOff>571500</xdr:colOff>
                <xdr:row>8</xdr:row>
                <xdr:rowOff>120650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0</xdr:col>
                <xdr:colOff>190500</xdr:colOff>
                <xdr:row>16</xdr:row>
                <xdr:rowOff>12700</xdr:rowOff>
              </from>
              <to>
                <xdr:col>1</xdr:col>
                <xdr:colOff>571500</xdr:colOff>
                <xdr:row>18</xdr:row>
                <xdr:rowOff>120650</xdr:rowOff>
              </to>
            </anchor>
          </objectPr>
        </oleObject>
      </mc:Choice>
      <mc:Fallback>
        <oleObject progId="Equation.3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6"/>
  <sheetViews>
    <sheetView tabSelected="1" workbookViewId="0">
      <selection activeCell="N3" sqref="N3"/>
    </sheetView>
  </sheetViews>
  <sheetFormatPr defaultColWidth="8.90625" defaultRowHeight="14.5" x14ac:dyDescent="0.35"/>
  <cols>
    <col min="1" max="11" width="8.90625" style="3"/>
    <col min="12" max="12" width="10.6328125" style="3" customWidth="1"/>
    <col min="13" max="16" width="8.90625" style="3"/>
    <col min="17" max="17" width="12" style="3" bestFit="1" customWidth="1"/>
    <col min="18" max="18" width="8.90625" style="3"/>
    <col min="19" max="19" width="12" style="3" bestFit="1" customWidth="1"/>
    <col min="20" max="22" width="8.90625" style="3"/>
    <col min="23" max="23" width="14.90625" style="3" customWidth="1"/>
    <col min="24" max="24" width="14.36328125" style="3" customWidth="1"/>
    <col min="25" max="16384" width="8.90625" style="3"/>
  </cols>
  <sheetData>
    <row r="1" spans="1:34" ht="15" thickBot="1" x14ac:dyDescent="0.4">
      <c r="A1" s="2" t="s">
        <v>6</v>
      </c>
      <c r="B1" s="2"/>
      <c r="C1" s="2"/>
      <c r="H1" s="3" t="s">
        <v>7</v>
      </c>
      <c r="I1" s="2"/>
      <c r="J1" s="2"/>
      <c r="K1" s="2"/>
      <c r="L1" s="2"/>
      <c r="M1" s="2"/>
      <c r="N1" s="2"/>
      <c r="O1" s="2"/>
      <c r="P1" s="2"/>
      <c r="Q1" s="2"/>
    </row>
    <row r="2" spans="1:34" ht="15" thickBot="1" x14ac:dyDescent="0.4">
      <c r="D2" s="60" t="s">
        <v>8</v>
      </c>
      <c r="E2" s="67">
        <v>10</v>
      </c>
      <c r="F2" s="65" t="s">
        <v>9</v>
      </c>
      <c r="G2" s="66">
        <f>6.28/$E$2</f>
        <v>0.628</v>
      </c>
    </row>
    <row r="3" spans="1:34" x14ac:dyDescent="0.35">
      <c r="A3" s="3" t="s">
        <v>10</v>
      </c>
      <c r="D3" s="3">
        <v>0.66700000000000004</v>
      </c>
      <c r="N3" s="4" t="s">
        <v>11</v>
      </c>
      <c r="O3" s="4">
        <v>2.5</v>
      </c>
    </row>
    <row r="4" spans="1:34" x14ac:dyDescent="0.35">
      <c r="A4" s="3" t="s">
        <v>12</v>
      </c>
      <c r="D4" s="3">
        <v>0.35599999999999998</v>
      </c>
      <c r="I4" s="1"/>
    </row>
    <row r="5" spans="1:34" x14ac:dyDescent="0.35">
      <c r="A5" s="3" t="s">
        <v>13</v>
      </c>
      <c r="D5" s="3">
        <v>0.161</v>
      </c>
    </row>
    <row r="6" spans="1:34" x14ac:dyDescent="0.35">
      <c r="A6" s="3" t="s">
        <v>14</v>
      </c>
      <c r="D6" s="3">
        <v>6.3E-2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AH6" s="3">
        <f>1030*9.81^2/(32*3.14)</f>
        <v>986.49664609872616</v>
      </c>
    </row>
    <row r="7" spans="1:34" x14ac:dyDescent="0.35">
      <c r="A7" s="3" t="s">
        <v>15</v>
      </c>
      <c r="D7" s="3">
        <v>2.1000000000000001E-2</v>
      </c>
      <c r="W7" s="3" t="s">
        <v>16</v>
      </c>
    </row>
    <row r="8" spans="1:34" x14ac:dyDescent="0.35">
      <c r="A8" s="3" t="s">
        <v>17</v>
      </c>
      <c r="D8" s="3">
        <v>6.0000000000000001E-3</v>
      </c>
      <c r="N8" s="4" t="s">
        <v>18</v>
      </c>
    </row>
    <row r="9" spans="1:34" x14ac:dyDescent="0.35">
      <c r="N9" s="3" t="s">
        <v>19</v>
      </c>
    </row>
    <row r="11" spans="1:34" ht="17" thickBot="1" x14ac:dyDescent="0.4">
      <c r="W11" s="5" t="s">
        <v>20</v>
      </c>
      <c r="X11" s="6" t="s">
        <v>21</v>
      </c>
    </row>
    <row r="12" spans="1:34" ht="29.5" thickBot="1" x14ac:dyDescent="0.4">
      <c r="A12" s="39" t="s">
        <v>22</v>
      </c>
      <c r="B12" s="40" t="s">
        <v>23</v>
      </c>
      <c r="C12" s="40" t="s">
        <v>24</v>
      </c>
      <c r="D12" s="18" t="s">
        <v>25</v>
      </c>
      <c r="E12" s="13" t="s">
        <v>26</v>
      </c>
      <c r="F12" s="13" t="s">
        <v>27</v>
      </c>
      <c r="G12" s="13" t="s">
        <v>28</v>
      </c>
      <c r="H12" s="19" t="s">
        <v>29</v>
      </c>
      <c r="I12" s="13" t="s">
        <v>30</v>
      </c>
      <c r="J12" s="13" t="s">
        <v>31</v>
      </c>
      <c r="K12" s="13" t="s">
        <v>32</v>
      </c>
      <c r="L12" s="20" t="s">
        <v>33</v>
      </c>
      <c r="M12" s="21" t="s">
        <v>34</v>
      </c>
      <c r="O12" s="3" t="s">
        <v>37</v>
      </c>
      <c r="W12" s="5" t="s">
        <v>35</v>
      </c>
      <c r="X12" s="6" t="s">
        <v>36</v>
      </c>
    </row>
    <row r="13" spans="1:34" x14ac:dyDescent="0.35">
      <c r="A13" s="41">
        <v>500</v>
      </c>
      <c r="B13" s="42">
        <v>2000</v>
      </c>
      <c r="C13" s="42">
        <f t="shared" ref="C13:C38" si="0">B13*0.05</f>
        <v>100</v>
      </c>
      <c r="D13" s="26">
        <f t="shared" ref="D13:D39" si="1">(((2*PI()/$E$2)^2*A13)/9.81)</f>
        <v>20.12151763728717</v>
      </c>
      <c r="E13" s="27">
        <f t="shared" ref="E13:E39" si="2">$D$3*(D13^1)+$D$4*(D13^2)+$D$5*(D13^3)+$D$6*(D13^4)+$D$7*(D13^5)+$D$8*(D13^6)</f>
        <v>479276.05387487198</v>
      </c>
      <c r="F13" s="27">
        <f t="shared" ref="F13:F39" si="3">D13/(1+E13)</f>
        <v>4.1983060684020201E-5</v>
      </c>
      <c r="G13" s="27">
        <f t="shared" ref="G13:G39" si="4">SQRT((D13^2)+F13)</f>
        <v>20.121518680525067</v>
      </c>
      <c r="H13" s="28">
        <f t="shared" ref="H13:H39" si="5">G13/A13</f>
        <v>4.0243037361050137E-2</v>
      </c>
      <c r="I13" s="27">
        <f t="shared" ref="I13:I39" si="6">2*PI()/H13</f>
        <v>156.13099107824468</v>
      </c>
      <c r="J13" s="27">
        <f t="shared" ref="J13:J39" si="7">I13/$E$2</f>
        <v>15.613099107824468</v>
      </c>
      <c r="K13" s="27">
        <f>0.5*(1+2*H13*A13/SINH(2*H13*A13))</f>
        <v>0.50000000000000011</v>
      </c>
      <c r="L13" s="27">
        <f>SQRT(2*COSH(H13*A13)^2/(2*A13*H13+SINH(2*A13*H13)))</f>
        <v>0.99999999999999989</v>
      </c>
      <c r="M13" s="28">
        <f>$O$3*L13</f>
        <v>2.4999999999999996</v>
      </c>
      <c r="N13" s="29">
        <f>M13/$O$3</f>
        <v>0.99999999999999978</v>
      </c>
      <c r="O13" s="30">
        <f>M13/A13</f>
        <v>4.9999999999999992E-3</v>
      </c>
      <c r="W13" s="5"/>
      <c r="X13" s="6"/>
    </row>
    <row r="14" spans="1:34" x14ac:dyDescent="0.35">
      <c r="A14" s="43">
        <v>100</v>
      </c>
      <c r="B14" s="44">
        <f>B13-100</f>
        <v>1900</v>
      </c>
      <c r="C14" s="44">
        <f t="shared" si="0"/>
        <v>95</v>
      </c>
      <c r="D14" s="31">
        <f t="shared" si="1"/>
        <v>4.0243035274574339</v>
      </c>
      <c r="E14" s="32">
        <f t="shared" si="2"/>
        <v>83.117062922093609</v>
      </c>
      <c r="F14" s="32">
        <f t="shared" si="3"/>
        <v>4.7841702832451587E-2</v>
      </c>
      <c r="G14" s="32">
        <f t="shared" si="4"/>
        <v>4.0302432412869074</v>
      </c>
      <c r="H14" s="33">
        <f t="shared" si="5"/>
        <v>4.0302432412869071E-2</v>
      </c>
      <c r="I14" s="32">
        <f t="shared" si="6"/>
        <v>155.90089557902928</v>
      </c>
      <c r="J14" s="32">
        <f t="shared" si="7"/>
        <v>15.590089557902928</v>
      </c>
      <c r="K14" s="32">
        <f t="shared" ref="K14:K39" si="8">0.5*(1+2*H14*A14/SINH(2*H14*A14))</f>
        <v>0.50254528545927613</v>
      </c>
      <c r="L14" s="32">
        <f t="shared" ref="L14:L39" si="9">SQRT(2*COSH(H14*A14)^2/(2*A14*H14+SINH(2*A14*H14)))</f>
        <v>0.99777941343492649</v>
      </c>
      <c r="M14" s="33">
        <f t="shared" ref="M14:M39" si="10">$O$3*L14</f>
        <v>2.4944485335873163</v>
      </c>
      <c r="N14" s="29">
        <f t="shared" ref="N14:N39" si="11">M14/$O$3</f>
        <v>0.99777941343492649</v>
      </c>
      <c r="O14" s="30">
        <f t="shared" ref="O14:O39" si="12">M14/A14</f>
        <v>2.4944485335873165E-2</v>
      </c>
      <c r="W14" s="5">
        <f t="shared" ref="W14:W39" si="13">9.81/6.28*$E$2^2*TANH(G14)</f>
        <v>156.1115682571064</v>
      </c>
      <c r="X14" s="12">
        <f t="shared" ref="X14:X39" si="14">ATANH(I14*6.28/(9.81*$E$2^2))/(6.28/I14)</f>
        <v>85.854937325892635</v>
      </c>
    </row>
    <row r="15" spans="1:34" x14ac:dyDescent="0.35">
      <c r="A15" s="43">
        <v>90</v>
      </c>
      <c r="B15" s="44">
        <f t="shared" ref="B15:B33" si="15">B14-100</f>
        <v>1800</v>
      </c>
      <c r="C15" s="44">
        <f t="shared" si="0"/>
        <v>90</v>
      </c>
      <c r="D15" s="31">
        <f t="shared" si="1"/>
        <v>3.6218731747116908</v>
      </c>
      <c r="E15" s="32">
        <f t="shared" si="2"/>
        <v>52.208741871125504</v>
      </c>
      <c r="F15" s="32">
        <f t="shared" si="3"/>
        <v>6.8069137651930706E-2</v>
      </c>
      <c r="G15" s="32">
        <f t="shared" si="4"/>
        <v>3.631257968163109</v>
      </c>
      <c r="H15" s="33">
        <f t="shared" si="5"/>
        <v>4.0347310757367874E-2</v>
      </c>
      <c r="I15" s="32">
        <f t="shared" si="6"/>
        <v>155.72748689408513</v>
      </c>
      <c r="J15" s="32">
        <f t="shared" si="7"/>
        <v>15.572748689408513</v>
      </c>
      <c r="K15" s="32">
        <f t="shared" si="8"/>
        <v>0.50509350475730019</v>
      </c>
      <c r="L15" s="32">
        <f t="shared" si="9"/>
        <v>0.99564312441536063</v>
      </c>
      <c r="M15" s="33">
        <f t="shared" si="10"/>
        <v>2.4891078110384015</v>
      </c>
      <c r="N15" s="29">
        <f t="shared" si="11"/>
        <v>0.99564312441536063</v>
      </c>
      <c r="O15" s="30">
        <f t="shared" si="12"/>
        <v>2.7656753455982237E-2</v>
      </c>
      <c r="W15" s="5">
        <f t="shared" si="13"/>
        <v>155.9912313363341</v>
      </c>
      <c r="X15" s="12">
        <f t="shared" si="14"/>
        <v>80.233810116798622</v>
      </c>
    </row>
    <row r="16" spans="1:34" x14ac:dyDescent="0.35">
      <c r="A16" s="43">
        <v>80</v>
      </c>
      <c r="B16" s="44">
        <f t="shared" si="15"/>
        <v>1700</v>
      </c>
      <c r="C16" s="44">
        <f t="shared" si="0"/>
        <v>85</v>
      </c>
      <c r="D16" s="31">
        <f t="shared" si="1"/>
        <v>3.2194428219659472</v>
      </c>
      <c r="E16" s="32">
        <f t="shared" si="2"/>
        <v>31.921708461194129</v>
      </c>
      <c r="F16" s="32">
        <f t="shared" si="3"/>
        <v>9.7790879405933853E-2</v>
      </c>
      <c r="G16" s="32">
        <f t="shared" si="4"/>
        <v>3.2345947139191944</v>
      </c>
      <c r="H16" s="33">
        <f t="shared" si="5"/>
        <v>4.043243392398993E-2</v>
      </c>
      <c r="I16" s="32">
        <f t="shared" si="6"/>
        <v>155.39963087533943</v>
      </c>
      <c r="J16" s="32">
        <f t="shared" si="7"/>
        <v>15.539963087533943</v>
      </c>
      <c r="K16" s="32">
        <f t="shared" si="8"/>
        <v>0.51003038588358129</v>
      </c>
      <c r="L16" s="32">
        <f t="shared" si="9"/>
        <v>0.99165439989688042</v>
      </c>
      <c r="M16" s="33">
        <f t="shared" si="10"/>
        <v>2.4791359997422009</v>
      </c>
      <c r="N16" s="29">
        <f t="shared" si="11"/>
        <v>0.99165439989688031</v>
      </c>
      <c r="O16" s="30">
        <f t="shared" si="12"/>
        <v>3.098919999677751E-2</v>
      </c>
      <c r="W16" s="5">
        <f t="shared" si="13"/>
        <v>155.72653879759184</v>
      </c>
      <c r="X16" s="12">
        <f t="shared" si="14"/>
        <v>73.638904993276668</v>
      </c>
    </row>
    <row r="17" spans="1:24" x14ac:dyDescent="0.35">
      <c r="A17" s="43">
        <v>70</v>
      </c>
      <c r="B17" s="44">
        <f t="shared" si="15"/>
        <v>1600</v>
      </c>
      <c r="C17" s="44">
        <f t="shared" si="0"/>
        <v>80</v>
      </c>
      <c r="D17" s="31">
        <f t="shared" si="1"/>
        <v>2.8170124692202041</v>
      </c>
      <c r="E17" s="32">
        <f t="shared" si="2"/>
        <v>18.994074250563486</v>
      </c>
      <c r="F17" s="32">
        <f t="shared" si="3"/>
        <v>0.14089236810455544</v>
      </c>
      <c r="G17" s="32">
        <f t="shared" si="4"/>
        <v>2.8419098542787502</v>
      </c>
      <c r="H17" s="33">
        <f t="shared" si="5"/>
        <v>4.0598712203982146E-2</v>
      </c>
      <c r="I17" s="32">
        <f t="shared" si="6"/>
        <v>154.76316774804735</v>
      </c>
      <c r="J17" s="32">
        <f t="shared" si="7"/>
        <v>15.476316774804735</v>
      </c>
      <c r="K17" s="32">
        <f t="shared" si="8"/>
        <v>0.51932830544396003</v>
      </c>
      <c r="L17" s="32">
        <f t="shared" si="9"/>
        <v>0.98455696441873597</v>
      </c>
      <c r="M17" s="33">
        <f t="shared" si="10"/>
        <v>2.4613924110468401</v>
      </c>
      <c r="N17" s="29">
        <f t="shared" si="11"/>
        <v>0.98455696441873608</v>
      </c>
      <c r="O17" s="30">
        <f t="shared" si="12"/>
        <v>3.5162748729240571E-2</v>
      </c>
      <c r="W17" s="5">
        <f t="shared" si="13"/>
        <v>155.15139215856544</v>
      </c>
      <c r="X17" s="12">
        <f t="shared" si="14"/>
        <v>66.171095372545011</v>
      </c>
    </row>
    <row r="18" spans="1:24" x14ac:dyDescent="0.35">
      <c r="A18" s="43">
        <v>60</v>
      </c>
      <c r="B18" s="44">
        <f t="shared" si="15"/>
        <v>1500</v>
      </c>
      <c r="C18" s="44">
        <f t="shared" si="0"/>
        <v>75</v>
      </c>
      <c r="D18" s="31">
        <f t="shared" si="1"/>
        <v>2.4145821164744605</v>
      </c>
      <c r="E18" s="32">
        <f t="shared" si="2"/>
        <v>11.006641412146108</v>
      </c>
      <c r="F18" s="32">
        <f t="shared" si="3"/>
        <v>0.20110387522957346</v>
      </c>
      <c r="G18" s="32">
        <f t="shared" si="4"/>
        <v>2.4558726905985697</v>
      </c>
      <c r="H18" s="33">
        <f t="shared" si="5"/>
        <v>4.0931211509976161E-2</v>
      </c>
      <c r="I18" s="32">
        <f t="shared" si="6"/>
        <v>153.50596953740757</v>
      </c>
      <c r="J18" s="32">
        <f t="shared" si="7"/>
        <v>15.350596953740757</v>
      </c>
      <c r="K18" s="32">
        <f t="shared" si="8"/>
        <v>0.53615059533222931</v>
      </c>
      <c r="L18" s="32">
        <f t="shared" si="9"/>
        <v>0.97283214192965817</v>
      </c>
      <c r="M18" s="33">
        <f t="shared" si="10"/>
        <v>2.4320803548241452</v>
      </c>
      <c r="N18" s="29">
        <f t="shared" si="11"/>
        <v>0.97283214192965806</v>
      </c>
      <c r="O18" s="30">
        <f t="shared" si="12"/>
        <v>4.0534672580402421E-2</v>
      </c>
      <c r="W18" s="5">
        <f t="shared" si="13"/>
        <v>153.92769048215823</v>
      </c>
      <c r="X18" s="12">
        <f t="shared" si="14"/>
        <v>57.941685926960453</v>
      </c>
    </row>
    <row r="19" spans="1:24" x14ac:dyDescent="0.35">
      <c r="A19" s="43">
        <v>50</v>
      </c>
      <c r="B19" s="44">
        <f t="shared" si="15"/>
        <v>1400</v>
      </c>
      <c r="C19" s="44">
        <f t="shared" si="0"/>
        <v>70</v>
      </c>
      <c r="D19" s="31">
        <f t="shared" si="1"/>
        <v>2.012151763728717</v>
      </c>
      <c r="E19" s="32">
        <f t="shared" si="2"/>
        <v>6.218681932611041</v>
      </c>
      <c r="F19" s="32">
        <f t="shared" si="3"/>
        <v>0.27874226659560125</v>
      </c>
      <c r="G19" s="32">
        <f t="shared" si="4"/>
        <v>2.0802636820538369</v>
      </c>
      <c r="H19" s="33">
        <f t="shared" si="5"/>
        <v>4.1605273641076738E-2</v>
      </c>
      <c r="I19" s="32">
        <f t="shared" si="6"/>
        <v>151.0189636386917</v>
      </c>
      <c r="J19" s="32">
        <f t="shared" si="7"/>
        <v>15.101896363869169</v>
      </c>
      <c r="K19" s="32">
        <f t="shared" si="8"/>
        <v>0.56491723299774921</v>
      </c>
      <c r="L19" s="32">
        <f t="shared" si="9"/>
        <v>0.95558174093858483</v>
      </c>
      <c r="M19" s="33">
        <f t="shared" si="10"/>
        <v>2.3889543523464623</v>
      </c>
      <c r="N19" s="29">
        <f t="shared" si="11"/>
        <v>0.95558174093858494</v>
      </c>
      <c r="O19" s="30">
        <f t="shared" si="12"/>
        <v>4.7779087046929243E-2</v>
      </c>
      <c r="W19" s="5">
        <f t="shared" si="13"/>
        <v>151.4114990617702</v>
      </c>
      <c r="X19" s="12">
        <f t="shared" si="14"/>
        <v>49.064615189354448</v>
      </c>
    </row>
    <row r="20" spans="1:24" x14ac:dyDescent="0.35">
      <c r="A20" s="43">
        <v>40</v>
      </c>
      <c r="B20" s="44">
        <f t="shared" si="15"/>
        <v>1300</v>
      </c>
      <c r="C20" s="44">
        <f t="shared" si="0"/>
        <v>65</v>
      </c>
      <c r="D20" s="31">
        <f t="shared" si="1"/>
        <v>1.6097214109829736</v>
      </c>
      <c r="E20" s="32">
        <f t="shared" si="2"/>
        <v>3.4220664757672292</v>
      </c>
      <c r="F20" s="32">
        <f t="shared" si="3"/>
        <v>0.36402017468624476</v>
      </c>
      <c r="G20" s="32">
        <f t="shared" si="4"/>
        <v>1.7190762623174285</v>
      </c>
      <c r="H20" s="33">
        <f t="shared" si="5"/>
        <v>4.2976906557935714E-2</v>
      </c>
      <c r="I20" s="32">
        <f t="shared" si="6"/>
        <v>146.19910576182204</v>
      </c>
      <c r="J20" s="32">
        <f t="shared" si="7"/>
        <v>14.619910576182203</v>
      </c>
      <c r="K20" s="32">
        <f t="shared" si="8"/>
        <v>0.61056123247394578</v>
      </c>
      <c r="L20" s="32">
        <f t="shared" si="9"/>
        <v>0.9344938728306329</v>
      </c>
      <c r="M20" s="33">
        <f t="shared" si="10"/>
        <v>2.336234682076582</v>
      </c>
      <c r="N20" s="29">
        <f t="shared" si="11"/>
        <v>0.93449387283063279</v>
      </c>
      <c r="O20" s="30">
        <f t="shared" si="12"/>
        <v>5.8405867051914549E-2</v>
      </c>
      <c r="W20" s="5">
        <f t="shared" si="13"/>
        <v>146.48637307336691</v>
      </c>
      <c r="X20" s="12">
        <f t="shared" si="14"/>
        <v>39.670340204133637</v>
      </c>
    </row>
    <row r="21" spans="1:24" ht="15" thickBot="1" x14ac:dyDescent="0.4">
      <c r="A21" s="43">
        <v>30</v>
      </c>
      <c r="B21" s="44">
        <f t="shared" si="15"/>
        <v>1200</v>
      </c>
      <c r="C21" s="44">
        <f t="shared" si="0"/>
        <v>60</v>
      </c>
      <c r="D21" s="31">
        <f t="shared" si="1"/>
        <v>1.2072910582372303</v>
      </c>
      <c r="E21" s="32">
        <f t="shared" si="2"/>
        <v>1.813742910222548</v>
      </c>
      <c r="F21" s="32">
        <f t="shared" si="3"/>
        <v>0.42906942700807793</v>
      </c>
      <c r="G21" s="32">
        <f t="shared" si="4"/>
        <v>1.3735432742755684</v>
      </c>
      <c r="H21" s="33">
        <f t="shared" si="5"/>
        <v>4.5784775809185614E-2</v>
      </c>
      <c r="I21" s="32">
        <f t="shared" si="6"/>
        <v>137.23306920548504</v>
      </c>
      <c r="J21" s="32">
        <f t="shared" si="7"/>
        <v>13.723306920548504</v>
      </c>
      <c r="K21" s="32">
        <f t="shared" si="8"/>
        <v>0.67685474921200095</v>
      </c>
      <c r="L21" s="32">
        <f t="shared" si="9"/>
        <v>0.91647375437783662</v>
      </c>
      <c r="M21" s="33">
        <f t="shared" si="10"/>
        <v>2.2911843859445917</v>
      </c>
      <c r="N21" s="29">
        <f t="shared" si="11"/>
        <v>0.91647375437783674</v>
      </c>
      <c r="O21" s="30">
        <f t="shared" si="12"/>
        <v>7.6372812864819728E-2</v>
      </c>
      <c r="W21" s="5">
        <f t="shared" si="13"/>
        <v>137.3864250404761</v>
      </c>
      <c r="X21" s="12">
        <f t="shared" si="14"/>
        <v>29.920853503381842</v>
      </c>
    </row>
    <row r="22" spans="1:24" ht="15" thickBot="1" x14ac:dyDescent="0.4">
      <c r="A22" s="45">
        <v>20</v>
      </c>
      <c r="B22" s="44">
        <f t="shared" si="15"/>
        <v>1100</v>
      </c>
      <c r="C22" s="44">
        <f t="shared" si="0"/>
        <v>55</v>
      </c>
      <c r="D22" s="34">
        <f t="shared" si="1"/>
        <v>0.80486070549148681</v>
      </c>
      <c r="E22" s="35">
        <f t="shared" si="2"/>
        <v>0.88656450131833253</v>
      </c>
      <c r="F22" s="35">
        <f t="shared" si="3"/>
        <v>0.42662771663998217</v>
      </c>
      <c r="G22" s="35">
        <f t="shared" si="4"/>
        <v>1.0365464156921465</v>
      </c>
      <c r="H22" s="36">
        <f t="shared" si="5"/>
        <v>5.182732078460732E-2</v>
      </c>
      <c r="I22" s="37">
        <f t="shared" si="6"/>
        <v>121.23307190221742</v>
      </c>
      <c r="J22" s="35">
        <f t="shared" si="7"/>
        <v>12.123307190221741</v>
      </c>
      <c r="K22" s="35">
        <f t="shared" si="8"/>
        <v>0.76498024343197479</v>
      </c>
      <c r="L22" s="34">
        <f t="shared" si="9"/>
        <v>0.9174520989147098</v>
      </c>
      <c r="M22" s="38">
        <f t="shared" si="10"/>
        <v>2.2936302472867744</v>
      </c>
      <c r="N22" s="29">
        <f t="shared" si="11"/>
        <v>0.9174520989147098</v>
      </c>
      <c r="O22" s="30">
        <f t="shared" si="12"/>
        <v>0.11468151236433873</v>
      </c>
      <c r="W22" s="5">
        <f t="shared" si="13"/>
        <v>121.30043316438649</v>
      </c>
      <c r="X22" s="12">
        <f t="shared" si="14"/>
        <v>19.989194068610662</v>
      </c>
    </row>
    <row r="23" spans="1:24" x14ac:dyDescent="0.35">
      <c r="A23" s="43">
        <v>10</v>
      </c>
      <c r="B23" s="44">
        <f t="shared" si="15"/>
        <v>1000</v>
      </c>
      <c r="C23" s="44">
        <f t="shared" si="0"/>
        <v>50</v>
      </c>
      <c r="D23" s="31">
        <f t="shared" si="1"/>
        <v>0.4024303527457434</v>
      </c>
      <c r="E23" s="32">
        <f t="shared" si="2"/>
        <v>0.33846776733946676</v>
      </c>
      <c r="F23" s="32">
        <f t="shared" si="3"/>
        <v>0.30066495627733536</v>
      </c>
      <c r="G23" s="32">
        <f t="shared" si="4"/>
        <v>0.68015817652101984</v>
      </c>
      <c r="H23" s="33">
        <f t="shared" si="5"/>
        <v>6.801581765210199E-2</v>
      </c>
      <c r="I23" s="32">
        <f t="shared" si="6"/>
        <v>92.378295579975401</v>
      </c>
      <c r="J23" s="32">
        <f t="shared" si="7"/>
        <v>9.2378295579975394</v>
      </c>
      <c r="K23" s="32">
        <f t="shared" si="8"/>
        <v>0.87362639770193362</v>
      </c>
      <c r="L23" s="32">
        <f t="shared" si="9"/>
        <v>0.9835578086768364</v>
      </c>
      <c r="M23" s="33">
        <f t="shared" si="10"/>
        <v>2.4588945216920912</v>
      </c>
      <c r="N23" s="29">
        <f t="shared" si="11"/>
        <v>0.98355780867683651</v>
      </c>
      <c r="O23" s="30">
        <f t="shared" si="12"/>
        <v>0.24588945216920913</v>
      </c>
      <c r="W23" s="5">
        <f t="shared" si="13"/>
        <v>92.417419586212858</v>
      </c>
      <c r="X23" s="12">
        <f t="shared" si="14"/>
        <v>9.9994052760449019</v>
      </c>
    </row>
    <row r="24" spans="1:24" x14ac:dyDescent="0.35">
      <c r="A24" s="43">
        <v>9</v>
      </c>
      <c r="B24" s="44">
        <f t="shared" si="15"/>
        <v>900</v>
      </c>
      <c r="C24" s="44">
        <f t="shared" si="0"/>
        <v>45</v>
      </c>
      <c r="D24" s="31">
        <f t="shared" si="1"/>
        <v>0.36218731747116906</v>
      </c>
      <c r="E24" s="32">
        <f t="shared" si="2"/>
        <v>0.29715680404072492</v>
      </c>
      <c r="F24" s="32">
        <f t="shared" si="3"/>
        <v>0.27921629547247706</v>
      </c>
      <c r="G24" s="32">
        <f t="shared" si="4"/>
        <v>0.64062153289554546</v>
      </c>
      <c r="H24" s="33">
        <f t="shared" si="5"/>
        <v>7.1180170321727271E-2</v>
      </c>
      <c r="I24" s="32">
        <f t="shared" si="6"/>
        <v>88.271568876278536</v>
      </c>
      <c r="J24" s="32">
        <f t="shared" si="7"/>
        <v>8.8271568876278543</v>
      </c>
      <c r="K24" s="32">
        <f t="shared" si="8"/>
        <v>0.88551928421423254</v>
      </c>
      <c r="L24" s="32">
        <f t="shared" si="9"/>
        <v>0.99939648369813694</v>
      </c>
      <c r="M24" s="33">
        <f t="shared" si="10"/>
        <v>2.4984912092453424</v>
      </c>
      <c r="N24" s="29">
        <f t="shared" si="11"/>
        <v>0.99939648369813694</v>
      </c>
      <c r="O24" s="30">
        <f t="shared" si="12"/>
        <v>0.27761013436059362</v>
      </c>
      <c r="W24" s="5">
        <f t="shared" si="13"/>
        <v>88.309151190833418</v>
      </c>
      <c r="X24" s="12">
        <f t="shared" si="14"/>
        <v>8.9995958315708826</v>
      </c>
    </row>
    <row r="25" spans="1:24" x14ac:dyDescent="0.35">
      <c r="A25" s="43">
        <v>8</v>
      </c>
      <c r="B25" s="44">
        <f>B24-50</f>
        <v>850</v>
      </c>
      <c r="C25" s="44">
        <f t="shared" si="0"/>
        <v>42.5</v>
      </c>
      <c r="D25" s="31">
        <f t="shared" si="1"/>
        <v>0.32194428219659471</v>
      </c>
      <c r="E25" s="32">
        <f t="shared" si="2"/>
        <v>0.25776408016958874</v>
      </c>
      <c r="F25" s="32">
        <f t="shared" si="3"/>
        <v>0.25596555607883625</v>
      </c>
      <c r="G25" s="32">
        <f t="shared" si="4"/>
        <v>0.5996779776829535</v>
      </c>
      <c r="H25" s="33">
        <f t="shared" si="5"/>
        <v>7.4959747210369188E-2</v>
      </c>
      <c r="I25" s="32">
        <f t="shared" si="6"/>
        <v>83.820791037972342</v>
      </c>
      <c r="J25" s="32">
        <f t="shared" si="7"/>
        <v>8.3820791037972349</v>
      </c>
      <c r="K25" s="32">
        <f t="shared" si="8"/>
        <v>0.89758652571036557</v>
      </c>
      <c r="L25" s="32">
        <f t="shared" si="9"/>
        <v>1.0186672431568928</v>
      </c>
      <c r="M25" s="33">
        <f t="shared" si="10"/>
        <v>2.546668107892232</v>
      </c>
      <c r="N25" s="29">
        <f t="shared" si="11"/>
        <v>1.0186672431568928</v>
      </c>
      <c r="O25" s="30">
        <f t="shared" si="12"/>
        <v>0.318333513486529</v>
      </c>
      <c r="W25" s="5">
        <f t="shared" si="13"/>
        <v>83.856814675968039</v>
      </c>
      <c r="X25" s="12">
        <f t="shared" si="14"/>
        <v>7.9997343476093974</v>
      </c>
    </row>
    <row r="26" spans="1:24" x14ac:dyDescent="0.35">
      <c r="A26" s="43">
        <v>7</v>
      </c>
      <c r="B26" s="44">
        <f t="shared" si="15"/>
        <v>750</v>
      </c>
      <c r="C26" s="44">
        <f t="shared" si="0"/>
        <v>37.5</v>
      </c>
      <c r="D26" s="31">
        <f t="shared" si="1"/>
        <v>0.28170124692202037</v>
      </c>
      <c r="E26" s="32">
        <f t="shared" si="2"/>
        <v>0.22018139035722367</v>
      </c>
      <c r="F26" s="32">
        <f t="shared" si="3"/>
        <v>0.23086833576403648</v>
      </c>
      <c r="G26" s="32">
        <f t="shared" si="4"/>
        <v>0.55697749351428694</v>
      </c>
      <c r="H26" s="33">
        <f t="shared" si="5"/>
        <v>7.9568213359183848E-2</v>
      </c>
      <c r="I26" s="32">
        <f t="shared" si="6"/>
        <v>78.966022258364234</v>
      </c>
      <c r="J26" s="32">
        <f t="shared" si="7"/>
        <v>7.896602225836423</v>
      </c>
      <c r="K26" s="32">
        <f t="shared" si="8"/>
        <v>0.90982480187816961</v>
      </c>
      <c r="L26" s="32">
        <f t="shared" si="9"/>
        <v>1.0424281967836273</v>
      </c>
      <c r="M26" s="33">
        <f t="shared" si="10"/>
        <v>2.606070491959068</v>
      </c>
      <c r="N26" s="29">
        <f t="shared" si="11"/>
        <v>1.0424281967836273</v>
      </c>
      <c r="O26" s="30">
        <f t="shared" si="12"/>
        <v>0.37229578456558116</v>
      </c>
      <c r="W26" s="5">
        <f t="shared" si="13"/>
        <v>79.00040106899759</v>
      </c>
      <c r="X26" s="12">
        <f t="shared" si="14"/>
        <v>6.9998326962567301</v>
      </c>
    </row>
    <row r="27" spans="1:24" x14ac:dyDescent="0.35">
      <c r="A27" s="43">
        <v>6</v>
      </c>
      <c r="B27" s="44">
        <f t="shared" si="15"/>
        <v>650</v>
      </c>
      <c r="C27" s="44">
        <f t="shared" si="0"/>
        <v>32.5</v>
      </c>
      <c r="D27" s="31">
        <f t="shared" si="1"/>
        <v>0.24145821164744602</v>
      </c>
      <c r="E27" s="32">
        <f t="shared" si="2"/>
        <v>0.18430721300082034</v>
      </c>
      <c r="F27" s="32">
        <f t="shared" si="3"/>
        <v>0.20388139918158107</v>
      </c>
      <c r="G27" s="32">
        <f t="shared" si="4"/>
        <v>0.51203854069158106</v>
      </c>
      <c r="H27" s="33">
        <f t="shared" si="5"/>
        <v>8.5339756781930176E-2</v>
      </c>
      <c r="I27" s="32">
        <f t="shared" si="6"/>
        <v>73.625535671903705</v>
      </c>
      <c r="J27" s="32">
        <f t="shared" si="7"/>
        <v>7.3625535671903704</v>
      </c>
      <c r="K27" s="32">
        <f t="shared" si="8"/>
        <v>0.92223076840529017</v>
      </c>
      <c r="L27" s="32">
        <f t="shared" si="9"/>
        <v>1.0722834647240354</v>
      </c>
      <c r="M27" s="33">
        <f t="shared" si="10"/>
        <v>2.6807086618100886</v>
      </c>
      <c r="N27" s="29">
        <f t="shared" si="11"/>
        <v>1.0722834647240354</v>
      </c>
      <c r="O27" s="30">
        <f t="shared" si="12"/>
        <v>0.44678477696834812</v>
      </c>
      <c r="W27" s="5">
        <f t="shared" si="13"/>
        <v>73.658105169046195</v>
      </c>
      <c r="X27" s="12">
        <f t="shared" si="14"/>
        <v>5.9999004112940524</v>
      </c>
    </row>
    <row r="28" spans="1:24" x14ac:dyDescent="0.35">
      <c r="A28" s="46">
        <v>5</v>
      </c>
      <c r="B28" s="47">
        <f t="shared" si="15"/>
        <v>550</v>
      </c>
      <c r="C28" s="47">
        <f t="shared" si="0"/>
        <v>27.5</v>
      </c>
      <c r="D28" s="24">
        <f t="shared" si="1"/>
        <v>0.2012151763728717</v>
      </c>
      <c r="E28" s="22">
        <f t="shared" si="2"/>
        <v>0.15004630665792407</v>
      </c>
      <c r="F28" s="22">
        <f t="shared" si="3"/>
        <v>0.17496267342278612</v>
      </c>
      <c r="G28" s="22">
        <f t="shared" si="4"/>
        <v>0.46416615626901536</v>
      </c>
      <c r="H28" s="11">
        <f t="shared" si="5"/>
        <v>9.2833231253803078E-2</v>
      </c>
      <c r="I28" s="22">
        <f t="shared" si="6"/>
        <v>67.682501430996822</v>
      </c>
      <c r="J28" s="22">
        <f t="shared" si="7"/>
        <v>6.7682501430996824</v>
      </c>
      <c r="K28" s="22">
        <f t="shared" si="8"/>
        <v>0.93480106636355842</v>
      </c>
      <c r="L28" s="22">
        <f t="shared" si="9"/>
        <v>1.1108209216344918</v>
      </c>
      <c r="M28" s="11">
        <f t="shared" si="10"/>
        <v>2.7770523040862294</v>
      </c>
      <c r="N28" s="2">
        <f t="shared" si="11"/>
        <v>1.1108209216344918</v>
      </c>
      <c r="O28" s="25">
        <f t="shared" si="12"/>
        <v>0.55541046081724588</v>
      </c>
      <c r="W28" s="5">
        <f t="shared" si="13"/>
        <v>67.713001824869394</v>
      </c>
      <c r="X28" s="12">
        <f t="shared" si="14"/>
        <v>4.9999451301719251</v>
      </c>
    </row>
    <row r="29" spans="1:24" x14ac:dyDescent="0.35">
      <c r="A29" s="46">
        <v>4.5</v>
      </c>
      <c r="B29" s="47">
        <f t="shared" si="15"/>
        <v>450</v>
      </c>
      <c r="C29" s="47">
        <f t="shared" si="0"/>
        <v>22.5</v>
      </c>
      <c r="D29" s="24">
        <f t="shared" si="1"/>
        <v>0.18109365873558453</v>
      </c>
      <c r="E29" s="22">
        <f t="shared" si="2"/>
        <v>0.13349268921171431</v>
      </c>
      <c r="F29" s="22">
        <f t="shared" si="3"/>
        <v>0.15976605800741939</v>
      </c>
      <c r="G29" s="22">
        <f t="shared" si="4"/>
        <v>0.43881769704703083</v>
      </c>
      <c r="H29" s="11">
        <f t="shared" si="5"/>
        <v>9.7515043788229075E-2</v>
      </c>
      <c r="I29" s="22">
        <f t="shared" si="6"/>
        <v>64.432984523132845</v>
      </c>
      <c r="J29" s="22">
        <f t="shared" si="7"/>
        <v>6.4432984523132841</v>
      </c>
      <c r="K29" s="22">
        <f t="shared" si="8"/>
        <v>0.94114678815625652</v>
      </c>
      <c r="L29" s="22">
        <f t="shared" si="9"/>
        <v>1.1346399016524362</v>
      </c>
      <c r="M29" s="11">
        <f t="shared" si="10"/>
        <v>2.8365997541310906</v>
      </c>
      <c r="N29" s="2">
        <f t="shared" si="11"/>
        <v>1.1346399016524362</v>
      </c>
      <c r="O29" s="25">
        <f t="shared" si="12"/>
        <v>0.63035550091802017</v>
      </c>
      <c r="W29" s="5">
        <f t="shared" si="13"/>
        <v>64.462315147097186</v>
      </c>
      <c r="X29" s="12">
        <f t="shared" si="14"/>
        <v>4.4999608274815746</v>
      </c>
    </row>
    <row r="30" spans="1:24" x14ac:dyDescent="0.35">
      <c r="A30" s="46">
        <v>4.2</v>
      </c>
      <c r="B30" s="47">
        <f t="shared" si="15"/>
        <v>350</v>
      </c>
      <c r="C30" s="47">
        <f t="shared" si="0"/>
        <v>17.5</v>
      </c>
      <c r="D30" s="24">
        <f t="shared" si="1"/>
        <v>0.16902074815321222</v>
      </c>
      <c r="E30" s="22">
        <f t="shared" si="2"/>
        <v>0.12373890723397449</v>
      </c>
      <c r="F30" s="22">
        <f t="shared" si="3"/>
        <v>0.1504092695066046</v>
      </c>
      <c r="G30" s="22">
        <f t="shared" si="4"/>
        <v>0.42305706803323379</v>
      </c>
      <c r="H30" s="11">
        <f t="shared" si="5"/>
        <v>0.10072787334124614</v>
      </c>
      <c r="I30" s="22">
        <f t="shared" si="6"/>
        <v>62.377821537970881</v>
      </c>
      <c r="J30" s="22">
        <f t="shared" si="7"/>
        <v>6.2377821537970881</v>
      </c>
      <c r="K30" s="22">
        <f t="shared" si="8"/>
        <v>0.94497336226108941</v>
      </c>
      <c r="L30" s="22">
        <f t="shared" si="9"/>
        <v>1.1508410635936817</v>
      </c>
      <c r="M30" s="11">
        <f t="shared" si="10"/>
        <v>2.8771026589842039</v>
      </c>
      <c r="N30" s="2">
        <f t="shared" si="11"/>
        <v>1.1508410635936817</v>
      </c>
      <c r="O30" s="25">
        <f t="shared" si="12"/>
        <v>0.68502444261528661</v>
      </c>
      <c r="W30" s="5">
        <f t="shared" si="13"/>
        <v>62.406395934753242</v>
      </c>
      <c r="X30" s="12">
        <f t="shared" si="14"/>
        <v>4.1999684999537585</v>
      </c>
    </row>
    <row r="31" spans="1:24" x14ac:dyDescent="0.35">
      <c r="A31" s="46">
        <v>4.0999999999999996</v>
      </c>
      <c r="B31" s="47">
        <f t="shared" si="15"/>
        <v>250</v>
      </c>
      <c r="C31" s="47">
        <f t="shared" si="0"/>
        <v>12.5</v>
      </c>
      <c r="D31" s="24">
        <f t="shared" si="1"/>
        <v>0.16499644462575477</v>
      </c>
      <c r="E31" s="22">
        <f t="shared" si="2"/>
        <v>0.12051687691621642</v>
      </c>
      <c r="F31" s="22">
        <f t="shared" si="3"/>
        <v>0.14725029852280569</v>
      </c>
      <c r="G31" s="22">
        <f t="shared" si="4"/>
        <v>0.41770099983354775</v>
      </c>
      <c r="H31" s="11">
        <f t="shared" si="5"/>
        <v>0.10187829264232873</v>
      </c>
      <c r="I31" s="22">
        <f t="shared" si="6"/>
        <v>61.673445286705046</v>
      </c>
      <c r="J31" s="22">
        <f t="shared" si="7"/>
        <v>6.1673445286705046</v>
      </c>
      <c r="K31" s="22">
        <f t="shared" si="8"/>
        <v>0.94625205695745751</v>
      </c>
      <c r="L31" s="22">
        <f t="shared" si="9"/>
        <v>1.1566114802446268</v>
      </c>
      <c r="M31" s="11">
        <f t="shared" si="10"/>
        <v>2.8915287006115671</v>
      </c>
      <c r="N31" s="2">
        <f t="shared" si="11"/>
        <v>1.1566114802446268</v>
      </c>
      <c r="O31" s="25">
        <f t="shared" si="12"/>
        <v>0.70525090258818712</v>
      </c>
      <c r="W31" s="5">
        <f t="shared" si="13"/>
        <v>61.7017574231011</v>
      </c>
      <c r="X31" s="14">
        <f t="shared" si="14"/>
        <v>4.0999707953608802</v>
      </c>
    </row>
    <row r="32" spans="1:24" x14ac:dyDescent="0.35">
      <c r="A32" s="46">
        <v>4</v>
      </c>
      <c r="B32" s="47">
        <f t="shared" si="15"/>
        <v>150</v>
      </c>
      <c r="C32" s="47">
        <f t="shared" si="0"/>
        <v>7.5</v>
      </c>
      <c r="D32" s="24">
        <f t="shared" si="1"/>
        <v>0.16097214109829736</v>
      </c>
      <c r="E32" s="22">
        <f t="shared" si="2"/>
        <v>0.11730932479042881</v>
      </c>
      <c r="F32" s="22">
        <f t="shared" si="3"/>
        <v>0.14407124108490774</v>
      </c>
      <c r="G32" s="22">
        <f t="shared" si="4"/>
        <v>0.41229027552766495</v>
      </c>
      <c r="H32" s="11">
        <f t="shared" si="5"/>
        <v>0.10307256888191624</v>
      </c>
      <c r="I32" s="22">
        <f t="shared" si="6"/>
        <v>60.958850403523336</v>
      </c>
      <c r="J32" s="22">
        <f t="shared" si="7"/>
        <v>6.0958850403523339</v>
      </c>
      <c r="K32" s="22">
        <f t="shared" si="8"/>
        <v>0.94753233104963419</v>
      </c>
      <c r="L32" s="22">
        <f t="shared" si="9"/>
        <v>1.162584167671741</v>
      </c>
      <c r="M32" s="11">
        <f t="shared" si="10"/>
        <v>2.9064604191793526</v>
      </c>
      <c r="N32" s="2">
        <f t="shared" si="11"/>
        <v>1.162584167671741</v>
      </c>
      <c r="O32" s="25">
        <f t="shared" si="12"/>
        <v>0.72661510479483815</v>
      </c>
      <c r="W32" s="5">
        <f t="shared" si="13"/>
        <v>60.986894836102785</v>
      </c>
      <c r="X32" s="14">
        <f t="shared" si="14"/>
        <v>3.9999729673196032</v>
      </c>
    </row>
    <row r="33" spans="1:24" x14ac:dyDescent="0.35">
      <c r="A33" s="46">
        <v>3.8</v>
      </c>
      <c r="B33" s="47">
        <f t="shared" si="15"/>
        <v>50</v>
      </c>
      <c r="C33" s="47">
        <f t="shared" si="0"/>
        <v>2.5</v>
      </c>
      <c r="D33" s="24">
        <f t="shared" si="1"/>
        <v>0.15292353404338249</v>
      </c>
      <c r="E33" s="22">
        <f t="shared" si="2"/>
        <v>0.11093733001783385</v>
      </c>
      <c r="F33" s="22">
        <f t="shared" si="3"/>
        <v>0.1376527099336266</v>
      </c>
      <c r="G33" s="22">
        <f t="shared" si="4"/>
        <v>0.40129579763304796</v>
      </c>
      <c r="H33" s="11">
        <f t="shared" si="5"/>
        <v>0.10560415727185474</v>
      </c>
      <c r="I33" s="22">
        <f t="shared" si="6"/>
        <v>59.497518558903927</v>
      </c>
      <c r="J33" s="22">
        <f t="shared" si="7"/>
        <v>5.9497518558903923</v>
      </c>
      <c r="K33" s="22">
        <f t="shared" si="8"/>
        <v>0.95009760398406773</v>
      </c>
      <c r="L33" s="22">
        <f t="shared" si="9"/>
        <v>1.1751838995525772</v>
      </c>
      <c r="M33" s="11">
        <f t="shared" si="10"/>
        <v>2.9379597488814428</v>
      </c>
      <c r="N33" s="2">
        <f t="shared" si="11"/>
        <v>1.1751838995525772</v>
      </c>
      <c r="O33" s="25">
        <f t="shared" si="12"/>
        <v>0.77314730233722184</v>
      </c>
      <c r="W33" s="5">
        <f t="shared" si="13"/>
        <v>59.525010331588966</v>
      </c>
      <c r="X33" s="14">
        <f t="shared" si="14"/>
        <v>3.799976958424029</v>
      </c>
    </row>
    <row r="34" spans="1:24" x14ac:dyDescent="0.35">
      <c r="A34" s="46">
        <v>3.5</v>
      </c>
      <c r="B34" s="47">
        <f>B33-10</f>
        <v>40</v>
      </c>
      <c r="C34" s="47">
        <f t="shared" si="0"/>
        <v>2</v>
      </c>
      <c r="D34" s="24">
        <f t="shared" si="1"/>
        <v>0.14085062346101018</v>
      </c>
      <c r="E34" s="22">
        <f t="shared" si="2"/>
        <v>0.10148590596003725</v>
      </c>
      <c r="F34" s="22">
        <f t="shared" si="3"/>
        <v>0.12787328707419734</v>
      </c>
      <c r="G34" s="22">
        <f t="shared" si="4"/>
        <v>0.38433342972418183</v>
      </c>
      <c r="H34" s="11">
        <f t="shared" si="5"/>
        <v>0.10980955134976624</v>
      </c>
      <c r="I34" s="22">
        <f t="shared" si="6"/>
        <v>57.218932505846745</v>
      </c>
      <c r="J34" s="22">
        <f t="shared" si="7"/>
        <v>5.7218932505846745</v>
      </c>
      <c r="K34" s="22">
        <f t="shared" si="8"/>
        <v>0.95395727489870785</v>
      </c>
      <c r="L34" s="22">
        <f t="shared" si="9"/>
        <v>1.1959261492523481</v>
      </c>
      <c r="M34" s="11">
        <f t="shared" si="10"/>
        <v>2.9898153731308703</v>
      </c>
      <c r="N34" s="2">
        <f t="shared" si="11"/>
        <v>1.1959261492523481</v>
      </c>
      <c r="O34" s="25">
        <f t="shared" si="12"/>
        <v>0.85423296375167723</v>
      </c>
      <c r="W34" s="5">
        <f t="shared" si="13"/>
        <v>57.245548346607478</v>
      </c>
      <c r="X34" s="14">
        <f t="shared" si="14"/>
        <v>3.49998212631268</v>
      </c>
    </row>
    <row r="35" spans="1:24" x14ac:dyDescent="0.35">
      <c r="A35" s="46">
        <v>3.3</v>
      </c>
      <c r="B35" s="47">
        <f t="shared" ref="B35:B37" si="16">B34-10</f>
        <v>30</v>
      </c>
      <c r="C35" s="47">
        <f t="shared" si="0"/>
        <v>1.5</v>
      </c>
      <c r="D35" s="24">
        <f t="shared" si="1"/>
        <v>0.13280201640609532</v>
      </c>
      <c r="E35" s="22">
        <f t="shared" si="2"/>
        <v>9.5255076176954862E-2</v>
      </c>
      <c r="F35" s="22">
        <f t="shared" si="3"/>
        <v>0.12125213504569886</v>
      </c>
      <c r="G35" s="22">
        <f t="shared" si="4"/>
        <v>0.37267748873150852</v>
      </c>
      <c r="H35" s="11">
        <f t="shared" si="5"/>
        <v>0.11293257234288137</v>
      </c>
      <c r="I35" s="22">
        <f t="shared" si="6"/>
        <v>55.636608436606132</v>
      </c>
      <c r="J35" s="22">
        <f t="shared" si="7"/>
        <v>5.563660843660613</v>
      </c>
      <c r="K35" s="22">
        <f t="shared" si="8"/>
        <v>0.95653819070753032</v>
      </c>
      <c r="L35" s="22">
        <f t="shared" si="9"/>
        <v>1.2111746165529516</v>
      </c>
      <c r="M35" s="11">
        <f t="shared" si="10"/>
        <v>3.0279365413823789</v>
      </c>
      <c r="N35" s="2">
        <f t="shared" si="11"/>
        <v>1.2111746165529516</v>
      </c>
      <c r="O35" s="25">
        <f t="shared" si="12"/>
        <v>0.91755652769162999</v>
      </c>
      <c r="W35" s="5">
        <f t="shared" si="13"/>
        <v>55.6626056920541</v>
      </c>
      <c r="X35" s="14">
        <f t="shared" si="14"/>
        <v>3.2999850728132412</v>
      </c>
    </row>
    <row r="36" spans="1:24" x14ac:dyDescent="0.35">
      <c r="A36" s="46">
        <v>3.1</v>
      </c>
      <c r="B36" s="47">
        <f t="shared" si="16"/>
        <v>20</v>
      </c>
      <c r="C36" s="47">
        <f t="shared" si="0"/>
        <v>1</v>
      </c>
      <c r="D36" s="24">
        <f t="shared" si="1"/>
        <v>0.12475340935118047</v>
      </c>
      <c r="E36" s="22">
        <f t="shared" si="2"/>
        <v>8.9079611962319449E-2</v>
      </c>
      <c r="F36" s="22">
        <f t="shared" si="3"/>
        <v>0.11454939380087924</v>
      </c>
      <c r="G36" s="22">
        <f t="shared" si="4"/>
        <v>0.36071152871182594</v>
      </c>
      <c r="H36" s="11">
        <f t="shared" si="5"/>
        <v>0.11635855764897611</v>
      </c>
      <c r="I36" s="22">
        <f t="shared" si="6"/>
        <v>53.998480508278064</v>
      </c>
      <c r="J36" s="22">
        <f t="shared" si="7"/>
        <v>5.3998480508278064</v>
      </c>
      <c r="K36" s="22">
        <f t="shared" si="8"/>
        <v>0.959125316722379</v>
      </c>
      <c r="L36" s="22">
        <f t="shared" si="9"/>
        <v>1.22774826213301</v>
      </c>
      <c r="M36" s="11">
        <f t="shared" si="10"/>
        <v>3.0693706553325253</v>
      </c>
      <c r="N36" s="2">
        <f t="shared" si="11"/>
        <v>1.22774826213301</v>
      </c>
      <c r="O36" s="25">
        <f t="shared" si="12"/>
        <v>0.99011956623629849</v>
      </c>
      <c r="W36" s="5">
        <f t="shared" si="13"/>
        <v>54.023828399691084</v>
      </c>
      <c r="X36" s="14">
        <f t="shared" si="14"/>
        <v>3.0999876561518929</v>
      </c>
    </row>
    <row r="37" spans="1:24" x14ac:dyDescent="0.35">
      <c r="A37" s="46">
        <v>3</v>
      </c>
      <c r="B37" s="47">
        <f t="shared" si="16"/>
        <v>10</v>
      </c>
      <c r="C37" s="47">
        <f t="shared" si="0"/>
        <v>0.5</v>
      </c>
      <c r="D37" s="24">
        <f t="shared" si="1"/>
        <v>0.12072910582372301</v>
      </c>
      <c r="E37" s="22">
        <f t="shared" si="2"/>
        <v>8.6012448858235363E-2</v>
      </c>
      <c r="F37" s="22">
        <f t="shared" si="3"/>
        <v>0.11116733141562965</v>
      </c>
      <c r="G37" s="22">
        <f t="shared" si="4"/>
        <v>0.35460238071483013</v>
      </c>
      <c r="H37" s="11">
        <f t="shared" si="5"/>
        <v>0.11820079357161005</v>
      </c>
      <c r="I37" s="22">
        <f t="shared" si="6"/>
        <v>53.156879216492058</v>
      </c>
      <c r="J37" s="22">
        <f t="shared" si="7"/>
        <v>5.3156879216492054</v>
      </c>
      <c r="K37" s="22">
        <f t="shared" si="8"/>
        <v>0.96042120018402355</v>
      </c>
      <c r="L37" s="22">
        <f t="shared" si="9"/>
        <v>1.2365934206940126</v>
      </c>
      <c r="M37" s="11">
        <f t="shared" si="10"/>
        <v>3.0914835517350312</v>
      </c>
      <c r="N37" s="2">
        <f t="shared" si="11"/>
        <v>1.2365934206940126</v>
      </c>
      <c r="O37" s="25">
        <f t="shared" si="12"/>
        <v>1.0304945172450104</v>
      </c>
      <c r="W37" s="5">
        <f t="shared" si="13"/>
        <v>53.181889942616451</v>
      </c>
      <c r="X37" s="14">
        <f t="shared" si="14"/>
        <v>2.9999888208211547</v>
      </c>
    </row>
    <row r="38" spans="1:24" x14ac:dyDescent="0.35">
      <c r="A38" s="46">
        <v>2</v>
      </c>
      <c r="B38" s="47">
        <f>B37-5</f>
        <v>5</v>
      </c>
      <c r="C38" s="47">
        <f t="shared" si="0"/>
        <v>0.25</v>
      </c>
      <c r="D38" s="24">
        <f t="shared" si="1"/>
        <v>8.0486070549148678E-2</v>
      </c>
      <c r="E38" s="22">
        <f t="shared" si="2"/>
        <v>5.6077039762573992E-2</v>
      </c>
      <c r="F38" s="22">
        <f t="shared" si="3"/>
        <v>7.6212309820923155E-2</v>
      </c>
      <c r="G38" s="22">
        <f t="shared" si="4"/>
        <v>0.28755924150227846</v>
      </c>
      <c r="H38" s="11">
        <f t="shared" si="5"/>
        <v>0.14377962075113923</v>
      </c>
      <c r="I38" s="22">
        <f t="shared" si="6"/>
        <v>43.700110449274511</v>
      </c>
      <c r="J38" s="22">
        <f t="shared" si="7"/>
        <v>4.370011044927451</v>
      </c>
      <c r="K38" s="22">
        <f t="shared" si="8"/>
        <v>0.97346432140287964</v>
      </c>
      <c r="L38" s="22">
        <f t="shared" si="9"/>
        <v>1.3546708266158549</v>
      </c>
      <c r="M38" s="11">
        <f t="shared" si="10"/>
        <v>3.3866770665396375</v>
      </c>
      <c r="N38" s="2">
        <f t="shared" si="11"/>
        <v>1.3546708266158549</v>
      </c>
      <c r="O38" s="25">
        <f t="shared" si="12"/>
        <v>1.6933385332698188</v>
      </c>
      <c r="W38" s="5">
        <f t="shared" si="13"/>
        <v>43.721169744763053</v>
      </c>
      <c r="X38" s="14">
        <f t="shared" si="14"/>
        <v>1.9999966177666439</v>
      </c>
    </row>
    <row r="39" spans="1:24" ht="15" thickBot="1" x14ac:dyDescent="0.4">
      <c r="A39" s="48">
        <v>1</v>
      </c>
      <c r="B39" s="49">
        <f>B38-5</f>
        <v>0</v>
      </c>
      <c r="C39" s="49">
        <f>B39*0.05</f>
        <v>0</v>
      </c>
      <c r="D39" s="50">
        <f t="shared" si="1"/>
        <v>4.0243035274574339E-2</v>
      </c>
      <c r="E39" s="23">
        <f t="shared" si="2"/>
        <v>2.7429307638991006E-2</v>
      </c>
      <c r="F39" s="23">
        <f t="shared" si="3"/>
        <v>3.9168665888120235E-2</v>
      </c>
      <c r="G39" s="23">
        <f t="shared" si="4"/>
        <v>0.20196080752519999</v>
      </c>
      <c r="H39" s="17">
        <f t="shared" si="5"/>
        <v>0.20196080752519999</v>
      </c>
      <c r="I39" s="23">
        <f t="shared" si="6"/>
        <v>31.110913964807711</v>
      </c>
      <c r="J39" s="23">
        <f t="shared" si="7"/>
        <v>3.1110913964807709</v>
      </c>
      <c r="K39" s="23">
        <f t="shared" si="8"/>
        <v>0.98665835901194854</v>
      </c>
      <c r="L39" s="23">
        <f t="shared" si="9"/>
        <v>1.5947500308470253</v>
      </c>
      <c r="M39" s="17">
        <f t="shared" si="10"/>
        <v>3.9868750771175634</v>
      </c>
      <c r="N39" s="2">
        <f t="shared" si="11"/>
        <v>1.5947500308470253</v>
      </c>
      <c r="O39" s="25">
        <f t="shared" si="12"/>
        <v>3.9868750771175634</v>
      </c>
      <c r="W39" s="5">
        <f t="shared" si="13"/>
        <v>31.126287887723208</v>
      </c>
      <c r="X39" s="14">
        <f t="shared" si="14"/>
        <v>0.99999950589146569</v>
      </c>
    </row>
    <row r="42" spans="1:24" ht="15" thickBot="1" x14ac:dyDescent="0.4"/>
    <row r="43" spans="1:24" ht="29.5" thickBot="1" x14ac:dyDescent="0.4">
      <c r="A43" s="39" t="s">
        <v>22</v>
      </c>
      <c r="B43" s="18" t="s">
        <v>25</v>
      </c>
      <c r="C43" s="13" t="s">
        <v>26</v>
      </c>
      <c r="D43" s="13" t="s">
        <v>27</v>
      </c>
      <c r="E43" s="13" t="s">
        <v>28</v>
      </c>
      <c r="F43" s="19" t="s">
        <v>29</v>
      </c>
      <c r="G43" s="13" t="s">
        <v>30</v>
      </c>
      <c r="H43" s="13" t="s">
        <v>31</v>
      </c>
      <c r="I43" s="13" t="s">
        <v>32</v>
      </c>
      <c r="J43" s="20" t="s">
        <v>33</v>
      </c>
      <c r="K43" s="54" t="s">
        <v>34</v>
      </c>
      <c r="L43" s="60" t="s">
        <v>41</v>
      </c>
      <c r="M43" s="13" t="s">
        <v>38</v>
      </c>
      <c r="N43" s="13" t="s">
        <v>42</v>
      </c>
      <c r="O43" s="20" t="s">
        <v>43</v>
      </c>
      <c r="P43" s="13" t="s">
        <v>39</v>
      </c>
      <c r="Q43" s="21" t="s">
        <v>40</v>
      </c>
    </row>
    <row r="44" spans="1:24" x14ac:dyDescent="0.35">
      <c r="A44" s="41">
        <v>500</v>
      </c>
      <c r="B44" s="8">
        <f t="shared" ref="B44:B64" si="17">((2*PI()/($E$2))^2)*(A44/9.81)</f>
        <v>20.12151763728717</v>
      </c>
      <c r="C44" s="8">
        <f t="shared" ref="C44:C58" si="18">$D$3*(B44^1)+$D$4*(B44^2)+$D$5*(B44^3)+$D$6*(B44^4)+$D$7*(B44^5)+$D$8*(B44^6)</f>
        <v>479276.05387487198</v>
      </c>
      <c r="D44" s="8">
        <f t="shared" ref="D44:D58" si="19">B44/(1+C44)</f>
        <v>4.1983060684020201E-5</v>
      </c>
      <c r="E44" s="8">
        <f t="shared" ref="E44:E58" si="20">((B44^2)+D44)^0.5</f>
        <v>20.121518680525067</v>
      </c>
      <c r="F44" s="8">
        <f t="shared" ref="F44:F64" si="21">E44/A44</f>
        <v>4.0243037361050137E-2</v>
      </c>
      <c r="G44" s="8">
        <f t="shared" ref="G44:G58" si="22">(2*PI())/F44</f>
        <v>156.13099107824468</v>
      </c>
      <c r="H44" s="8">
        <f t="shared" ref="H44:H58" si="23">G44/$E$2</f>
        <v>15.613099107824468</v>
      </c>
      <c r="I44" s="8">
        <f t="shared" ref="I44:I65" si="24">0.5*(1+2*F44*A44/SINH(2*F44*A44))</f>
        <v>0.50000000000000011</v>
      </c>
      <c r="J44" s="8">
        <f t="shared" ref="J44:J65" si="25">SQRT(2*COSH(F44*A44)^2/(2*A44*F44+SINH(2*A44*F44)))</f>
        <v>0.99999999999999989</v>
      </c>
      <c r="K44" s="61">
        <f t="shared" ref="K44:K58" si="26">J44*$O$3</f>
        <v>2.4999999999999996</v>
      </c>
      <c r="L44" s="62">
        <v>2.4999999999999996</v>
      </c>
      <c r="M44" s="7">
        <f>(9810*(L44)^2)/8</f>
        <v>7664.0624999999982</v>
      </c>
      <c r="N44" s="8">
        <f t="shared" ref="N44:N75" si="27">((2*I44)-0.5)*M44</f>
        <v>3832.0312500000009</v>
      </c>
      <c r="O44" s="8">
        <f>N44-N45</f>
        <v>-21.841557660241051</v>
      </c>
      <c r="P44" s="8">
        <f t="shared" ref="P44:P75" si="28">(O44)/(9810*A44)</f>
        <v>-4.4529169541775843E-6</v>
      </c>
      <c r="Q44" s="51">
        <v>0</v>
      </c>
    </row>
    <row r="45" spans="1:24" x14ac:dyDescent="0.35">
      <c r="A45" s="43">
        <v>100</v>
      </c>
      <c r="B45" s="10">
        <f t="shared" si="17"/>
        <v>4.0243035274574339</v>
      </c>
      <c r="C45" s="10">
        <f t="shared" si="18"/>
        <v>83.117062922093609</v>
      </c>
      <c r="D45" s="10">
        <f t="shared" si="19"/>
        <v>4.7841702832451587E-2</v>
      </c>
      <c r="E45" s="10">
        <f t="shared" si="20"/>
        <v>4.0302432412869074</v>
      </c>
      <c r="F45" s="10">
        <f t="shared" si="21"/>
        <v>4.0302432412869071E-2</v>
      </c>
      <c r="G45" s="10">
        <f t="shared" si="22"/>
        <v>155.90089557902928</v>
      </c>
      <c r="H45" s="10">
        <f t="shared" si="23"/>
        <v>15.590089557902928</v>
      </c>
      <c r="I45" s="10">
        <f t="shared" si="24"/>
        <v>0.50254528545927613</v>
      </c>
      <c r="J45" s="10">
        <f t="shared" si="25"/>
        <v>0.99777941343492649</v>
      </c>
      <c r="K45" s="55">
        <f t="shared" si="26"/>
        <v>2.4944485335873163</v>
      </c>
      <c r="L45" s="59">
        <v>2.4944485335873163</v>
      </c>
      <c r="M45" s="9">
        <f t="shared" ref="M45:M98" si="29">(9810*(L45)^2)/8</f>
        <v>7630.062863085388</v>
      </c>
      <c r="N45" s="10">
        <f t="shared" si="27"/>
        <v>3853.872807660242</v>
      </c>
      <c r="O45" s="10">
        <f t="shared" ref="O45:O97" si="30">N45-N46</f>
        <v>-22.234859862226131</v>
      </c>
      <c r="P45" s="10">
        <f t="shared" si="28"/>
        <v>-2.266550444671369E-5</v>
      </c>
      <c r="Q45" s="52">
        <f>Q44+P44</f>
        <v>-4.4529169541775843E-6</v>
      </c>
    </row>
    <row r="46" spans="1:24" x14ac:dyDescent="0.35">
      <c r="A46" s="43">
        <v>90</v>
      </c>
      <c r="B46" s="10">
        <f t="shared" si="17"/>
        <v>3.6218731747116908</v>
      </c>
      <c r="C46" s="10">
        <f t="shared" si="18"/>
        <v>52.208741871125504</v>
      </c>
      <c r="D46" s="10">
        <f t="shared" si="19"/>
        <v>6.8069137651930706E-2</v>
      </c>
      <c r="E46" s="10">
        <f t="shared" si="20"/>
        <v>3.631257968163109</v>
      </c>
      <c r="F46" s="10">
        <f t="shared" si="21"/>
        <v>4.0347310757367874E-2</v>
      </c>
      <c r="G46" s="10">
        <f t="shared" si="22"/>
        <v>155.72748689408513</v>
      </c>
      <c r="H46" s="10">
        <f t="shared" si="23"/>
        <v>15.572748689408513</v>
      </c>
      <c r="I46" s="10">
        <f t="shared" si="24"/>
        <v>0.50509350475730019</v>
      </c>
      <c r="J46" s="10">
        <f t="shared" si="25"/>
        <v>0.99564312441536063</v>
      </c>
      <c r="K46" s="55">
        <f t="shared" si="26"/>
        <v>2.4891078110384015</v>
      </c>
      <c r="L46" s="59">
        <v>2.4891078110384015</v>
      </c>
      <c r="M46" s="9">
        <f t="shared" si="29"/>
        <v>7597.4252484598837</v>
      </c>
      <c r="N46" s="10">
        <f t="shared" si="27"/>
        <v>3876.1076675224681</v>
      </c>
      <c r="O46" s="10">
        <f t="shared" si="30"/>
        <v>-43.42077384064487</v>
      </c>
      <c r="P46" s="10">
        <f t="shared" si="28"/>
        <v>-4.9179718926996112E-5</v>
      </c>
      <c r="Q46" s="52">
        <f t="shared" ref="Q46:Q98" si="31">Q45+P45</f>
        <v>-2.7118421400891273E-5</v>
      </c>
    </row>
    <row r="47" spans="1:24" x14ac:dyDescent="0.35">
      <c r="A47" s="43">
        <v>80</v>
      </c>
      <c r="B47" s="10">
        <f t="shared" si="17"/>
        <v>3.2194428219659472</v>
      </c>
      <c r="C47" s="10">
        <f t="shared" si="18"/>
        <v>31.921708461194129</v>
      </c>
      <c r="D47" s="10">
        <f t="shared" si="19"/>
        <v>9.7790879405933853E-2</v>
      </c>
      <c r="E47" s="10">
        <f t="shared" si="20"/>
        <v>3.2345947139191944</v>
      </c>
      <c r="F47" s="10">
        <f t="shared" si="21"/>
        <v>4.043243392398993E-2</v>
      </c>
      <c r="G47" s="10">
        <f t="shared" si="22"/>
        <v>155.39963087533943</v>
      </c>
      <c r="H47" s="10">
        <f t="shared" si="23"/>
        <v>15.539963087533943</v>
      </c>
      <c r="I47" s="10">
        <f t="shared" si="24"/>
        <v>0.51003038588358129</v>
      </c>
      <c r="J47" s="10">
        <f t="shared" si="25"/>
        <v>0.99165439989688042</v>
      </c>
      <c r="K47" s="55">
        <f t="shared" si="26"/>
        <v>2.4791359997422009</v>
      </c>
      <c r="L47" s="59">
        <v>2.4791359997422009</v>
      </c>
      <c r="M47" s="9">
        <f t="shared" si="29"/>
        <v>7536.6738930232805</v>
      </c>
      <c r="N47" s="10">
        <f t="shared" si="27"/>
        <v>3919.528441363113</v>
      </c>
      <c r="O47" s="10">
        <f t="shared" si="30"/>
        <v>-82.247133641206347</v>
      </c>
      <c r="P47" s="10">
        <f t="shared" si="28"/>
        <v>-1.0480011931856058E-4</v>
      </c>
      <c r="Q47" s="52">
        <f t="shared" si="31"/>
        <v>-7.6298140327887392E-5</v>
      </c>
    </row>
    <row r="48" spans="1:24" x14ac:dyDescent="0.35">
      <c r="A48" s="43">
        <v>70</v>
      </c>
      <c r="B48" s="10">
        <f t="shared" si="17"/>
        <v>2.8170124692202037</v>
      </c>
      <c r="C48" s="10">
        <f t="shared" si="18"/>
        <v>18.994074250563472</v>
      </c>
      <c r="D48" s="10">
        <f t="shared" si="19"/>
        <v>0.14089236810455552</v>
      </c>
      <c r="E48" s="10">
        <f t="shared" si="20"/>
        <v>2.8419098542787493</v>
      </c>
      <c r="F48" s="10">
        <f t="shared" si="21"/>
        <v>4.0598712203982132E-2</v>
      </c>
      <c r="G48" s="10">
        <f t="shared" si="22"/>
        <v>154.76316774804741</v>
      </c>
      <c r="H48" s="10">
        <f t="shared" si="23"/>
        <v>15.47631677480474</v>
      </c>
      <c r="I48" s="10">
        <f t="shared" si="24"/>
        <v>0.51932830544396003</v>
      </c>
      <c r="J48" s="10">
        <f t="shared" si="25"/>
        <v>0.98455696441873597</v>
      </c>
      <c r="K48" s="55">
        <f t="shared" si="26"/>
        <v>2.4613924110468401</v>
      </c>
      <c r="L48" s="59">
        <v>2.4613924110468401</v>
      </c>
      <c r="M48" s="9">
        <f t="shared" si="29"/>
        <v>7429.1775021711956</v>
      </c>
      <c r="N48" s="10">
        <f t="shared" si="27"/>
        <v>4001.7755750043193</v>
      </c>
      <c r="O48" s="10">
        <f t="shared" si="30"/>
        <v>-149.28918995658614</v>
      </c>
      <c r="P48" s="10">
        <f t="shared" si="28"/>
        <v>-2.1740088824317188E-4</v>
      </c>
      <c r="Q48" s="52">
        <f t="shared" si="31"/>
        <v>-1.8109825964644798E-4</v>
      </c>
    </row>
    <row r="49" spans="1:17" x14ac:dyDescent="0.35">
      <c r="A49" s="43">
        <v>60</v>
      </c>
      <c r="B49" s="10">
        <f t="shared" si="17"/>
        <v>2.4145821164744605</v>
      </c>
      <c r="C49" s="10">
        <f t="shared" si="18"/>
        <v>11.006641412146108</v>
      </c>
      <c r="D49" s="10">
        <f t="shared" si="19"/>
        <v>0.20110387522957346</v>
      </c>
      <c r="E49" s="10">
        <f t="shared" si="20"/>
        <v>2.4558726905985697</v>
      </c>
      <c r="F49" s="10">
        <f t="shared" si="21"/>
        <v>4.0931211509976161E-2</v>
      </c>
      <c r="G49" s="10">
        <f t="shared" si="22"/>
        <v>153.50596953740757</v>
      </c>
      <c r="H49" s="10">
        <f t="shared" si="23"/>
        <v>15.350596953740757</v>
      </c>
      <c r="I49" s="10">
        <f t="shared" si="24"/>
        <v>0.53615059533222931</v>
      </c>
      <c r="J49" s="10">
        <f t="shared" si="25"/>
        <v>0.97283214192965817</v>
      </c>
      <c r="K49" s="55">
        <f t="shared" si="26"/>
        <v>2.4320803548241452</v>
      </c>
      <c r="L49" s="59">
        <v>2.4320803548241452</v>
      </c>
      <c r="M49" s="9">
        <f t="shared" si="29"/>
        <v>7253.2869626592883</v>
      </c>
      <c r="N49" s="10">
        <f t="shared" si="27"/>
        <v>4151.0647649609054</v>
      </c>
      <c r="O49" s="10">
        <f t="shared" si="30"/>
        <v>-256.72777738446894</v>
      </c>
      <c r="P49" s="10">
        <f t="shared" si="28"/>
        <v>-4.3616679813875115E-4</v>
      </c>
      <c r="Q49" s="52">
        <f t="shared" si="31"/>
        <v>-3.984991478896199E-4</v>
      </c>
    </row>
    <row r="50" spans="1:17" x14ac:dyDescent="0.35">
      <c r="A50" s="43">
        <v>50</v>
      </c>
      <c r="B50" s="10">
        <f t="shared" si="17"/>
        <v>2.012151763728717</v>
      </c>
      <c r="C50" s="10">
        <f t="shared" si="18"/>
        <v>6.218681932611041</v>
      </c>
      <c r="D50" s="10">
        <f t="shared" si="19"/>
        <v>0.27874226659560125</v>
      </c>
      <c r="E50" s="10">
        <f t="shared" si="20"/>
        <v>2.0802636820538369</v>
      </c>
      <c r="F50" s="10">
        <f t="shared" si="21"/>
        <v>4.1605273641076738E-2</v>
      </c>
      <c r="G50" s="10">
        <f t="shared" si="22"/>
        <v>151.0189636386917</v>
      </c>
      <c r="H50" s="10">
        <f t="shared" si="23"/>
        <v>15.101896363869169</v>
      </c>
      <c r="I50" s="10">
        <f t="shared" si="24"/>
        <v>0.56491723299774921</v>
      </c>
      <c r="J50" s="10">
        <f t="shared" si="25"/>
        <v>0.95558174093858483</v>
      </c>
      <c r="K50" s="55">
        <f t="shared" si="26"/>
        <v>2.3889543523464623</v>
      </c>
      <c r="L50" s="59">
        <v>2.3889543523464623</v>
      </c>
      <c r="M50" s="9">
        <f t="shared" si="29"/>
        <v>6998.3349281759974</v>
      </c>
      <c r="N50" s="10">
        <f t="shared" si="27"/>
        <v>4407.7925423453744</v>
      </c>
      <c r="O50" s="10">
        <f t="shared" si="30"/>
        <v>-418.5815312884979</v>
      </c>
      <c r="P50" s="10">
        <f t="shared" si="28"/>
        <v>-8.5337722994596917E-4</v>
      </c>
      <c r="Q50" s="52">
        <f t="shared" si="31"/>
        <v>-8.3466594602837104E-4</v>
      </c>
    </row>
    <row r="51" spans="1:17" x14ac:dyDescent="0.35">
      <c r="A51" s="43">
        <v>40</v>
      </c>
      <c r="B51" s="10">
        <f t="shared" si="17"/>
        <v>1.6097214109829736</v>
      </c>
      <c r="C51" s="10">
        <f t="shared" si="18"/>
        <v>3.4220664757672292</v>
      </c>
      <c r="D51" s="10">
        <f t="shared" si="19"/>
        <v>0.36402017468624476</v>
      </c>
      <c r="E51" s="10">
        <f t="shared" si="20"/>
        <v>1.7190762623174285</v>
      </c>
      <c r="F51" s="10">
        <f t="shared" si="21"/>
        <v>4.2976906557935714E-2</v>
      </c>
      <c r="G51" s="10">
        <f t="shared" si="22"/>
        <v>146.19910576182204</v>
      </c>
      <c r="H51" s="10">
        <f t="shared" si="23"/>
        <v>14.619910576182203</v>
      </c>
      <c r="I51" s="10">
        <f t="shared" si="24"/>
        <v>0.61056123247394578</v>
      </c>
      <c r="J51" s="10">
        <f t="shared" si="25"/>
        <v>0.9344938728306329</v>
      </c>
      <c r="K51" s="55">
        <f t="shared" si="26"/>
        <v>2.336234682076582</v>
      </c>
      <c r="L51" s="59">
        <v>2.336234682076582</v>
      </c>
      <c r="M51" s="9">
        <f t="shared" si="29"/>
        <v>6692.8632905405702</v>
      </c>
      <c r="N51" s="10">
        <f t="shared" si="27"/>
        <v>4826.3740736338723</v>
      </c>
      <c r="O51" s="10">
        <f t="shared" si="30"/>
        <v>-669.15127970588674</v>
      </c>
      <c r="P51" s="10">
        <f t="shared" si="28"/>
        <v>-1.7052784905858479E-3</v>
      </c>
      <c r="Q51" s="52">
        <f t="shared" si="31"/>
        <v>-1.6880431759743403E-3</v>
      </c>
    </row>
    <row r="52" spans="1:17" x14ac:dyDescent="0.35">
      <c r="A52" s="43">
        <v>30</v>
      </c>
      <c r="B52" s="10">
        <f t="shared" si="17"/>
        <v>1.2072910582372303</v>
      </c>
      <c r="C52" s="10">
        <f t="shared" si="18"/>
        <v>1.813742910222548</v>
      </c>
      <c r="D52" s="10">
        <f t="shared" si="19"/>
        <v>0.42906942700807793</v>
      </c>
      <c r="E52" s="10">
        <f t="shared" si="20"/>
        <v>1.3735432742755684</v>
      </c>
      <c r="F52" s="10">
        <f t="shared" si="21"/>
        <v>4.5784775809185614E-2</v>
      </c>
      <c r="G52" s="10">
        <f t="shared" si="22"/>
        <v>137.23306920548504</v>
      </c>
      <c r="H52" s="10">
        <f t="shared" si="23"/>
        <v>13.723306920548504</v>
      </c>
      <c r="I52" s="10">
        <f t="shared" si="24"/>
        <v>0.67685474921200095</v>
      </c>
      <c r="J52" s="10">
        <f t="shared" si="25"/>
        <v>0.91647375437783662</v>
      </c>
      <c r="K52" s="55">
        <f t="shared" si="26"/>
        <v>2.2911843859445917</v>
      </c>
      <c r="L52" s="59">
        <v>2.2911843859445917</v>
      </c>
      <c r="M52" s="9">
        <f t="shared" si="29"/>
        <v>6437.2311230984578</v>
      </c>
      <c r="N52" s="10">
        <f t="shared" si="27"/>
        <v>5495.525353339759</v>
      </c>
      <c r="O52" s="10">
        <f t="shared" si="30"/>
        <v>-1148.7312811996671</v>
      </c>
      <c r="P52" s="10">
        <f t="shared" si="28"/>
        <v>-3.9032663309536771E-3</v>
      </c>
      <c r="Q52" s="52">
        <f t="shared" si="31"/>
        <v>-3.3933216665601885E-3</v>
      </c>
    </row>
    <row r="53" spans="1:17" x14ac:dyDescent="0.35">
      <c r="A53" s="43">
        <v>20</v>
      </c>
      <c r="B53" s="10">
        <f t="shared" si="17"/>
        <v>0.80486070549148681</v>
      </c>
      <c r="C53" s="10">
        <f t="shared" si="18"/>
        <v>0.88656450131833253</v>
      </c>
      <c r="D53" s="10">
        <f t="shared" si="19"/>
        <v>0.42662771663998217</v>
      </c>
      <c r="E53" s="10">
        <f t="shared" si="20"/>
        <v>1.0365464156921465</v>
      </c>
      <c r="F53" s="10">
        <f t="shared" si="21"/>
        <v>5.182732078460732E-2</v>
      </c>
      <c r="G53" s="10">
        <f t="shared" si="22"/>
        <v>121.23307190221742</v>
      </c>
      <c r="H53" s="10">
        <f t="shared" si="23"/>
        <v>12.123307190221741</v>
      </c>
      <c r="I53" s="10">
        <f t="shared" si="24"/>
        <v>0.76498024343197479</v>
      </c>
      <c r="J53" s="10">
        <f t="shared" si="25"/>
        <v>0.9174520989147098</v>
      </c>
      <c r="K53" s="55">
        <f t="shared" si="26"/>
        <v>2.2936302472867744</v>
      </c>
      <c r="L53" s="59">
        <v>2.2936302472867744</v>
      </c>
      <c r="M53" s="9">
        <f t="shared" si="29"/>
        <v>6450.9820709433534</v>
      </c>
      <c r="N53" s="10">
        <f t="shared" si="27"/>
        <v>6644.2566345394262</v>
      </c>
      <c r="O53" s="10">
        <f t="shared" si="30"/>
        <v>-2603.0084007129717</v>
      </c>
      <c r="P53" s="10">
        <f t="shared" si="28"/>
        <v>-1.3267117230952965E-2</v>
      </c>
      <c r="Q53" s="52">
        <f t="shared" si="31"/>
        <v>-7.2965879975138651E-3</v>
      </c>
    </row>
    <row r="54" spans="1:17" x14ac:dyDescent="0.35">
      <c r="A54" s="43">
        <v>10</v>
      </c>
      <c r="B54" s="10">
        <f t="shared" si="17"/>
        <v>0.4024303527457434</v>
      </c>
      <c r="C54" s="10">
        <f t="shared" si="18"/>
        <v>0.33846776733946676</v>
      </c>
      <c r="D54" s="10">
        <f t="shared" si="19"/>
        <v>0.30066495627733536</v>
      </c>
      <c r="E54" s="10">
        <f t="shared" si="20"/>
        <v>0.68015817652101984</v>
      </c>
      <c r="F54" s="10">
        <f t="shared" si="21"/>
        <v>6.801581765210199E-2</v>
      </c>
      <c r="G54" s="10">
        <f t="shared" si="22"/>
        <v>92.378295579975401</v>
      </c>
      <c r="H54" s="10">
        <f t="shared" si="23"/>
        <v>9.2378295579975394</v>
      </c>
      <c r="I54" s="10">
        <f t="shared" si="24"/>
        <v>0.87362639770193362</v>
      </c>
      <c r="J54" s="10">
        <f t="shared" si="25"/>
        <v>0.9835578086768364</v>
      </c>
      <c r="K54" s="55">
        <f t="shared" si="26"/>
        <v>2.4588945216920912</v>
      </c>
      <c r="L54" s="59">
        <v>2.4588945216920912</v>
      </c>
      <c r="M54" s="9">
        <f t="shared" si="29"/>
        <v>7414.1064821250475</v>
      </c>
      <c r="N54" s="10">
        <f t="shared" si="27"/>
        <v>9247.2650352523979</v>
      </c>
      <c r="O54" s="10">
        <f t="shared" si="30"/>
        <v>-482.29945152277287</v>
      </c>
      <c r="P54" s="10">
        <f t="shared" si="28"/>
        <v>-4.9164062336674091E-3</v>
      </c>
      <c r="Q54" s="52">
        <f t="shared" si="31"/>
        <v>-2.056370522846683E-2</v>
      </c>
    </row>
    <row r="55" spans="1:17" x14ac:dyDescent="0.35">
      <c r="A55" s="9">
        <v>9</v>
      </c>
      <c r="B55" s="10">
        <f t="shared" si="17"/>
        <v>0.36218731747116906</v>
      </c>
      <c r="C55" s="10">
        <f t="shared" si="18"/>
        <v>0.29715680404072492</v>
      </c>
      <c r="D55" s="10">
        <f t="shared" si="19"/>
        <v>0.27921629547247706</v>
      </c>
      <c r="E55" s="10">
        <f t="shared" si="20"/>
        <v>0.64062153289554546</v>
      </c>
      <c r="F55" s="10">
        <f t="shared" si="21"/>
        <v>7.1180170321727271E-2</v>
      </c>
      <c r="G55" s="10">
        <f t="shared" si="22"/>
        <v>88.271568876278536</v>
      </c>
      <c r="H55" s="10">
        <f t="shared" si="23"/>
        <v>8.8271568876278543</v>
      </c>
      <c r="I55" s="10">
        <f t="shared" si="24"/>
        <v>0.88551928421423254</v>
      </c>
      <c r="J55" s="10">
        <f t="shared" si="25"/>
        <v>0.99939648369813694</v>
      </c>
      <c r="K55" s="55">
        <f t="shared" si="26"/>
        <v>2.4984912092453424</v>
      </c>
      <c r="L55" s="59">
        <v>2.4984912092453424</v>
      </c>
      <c r="M55" s="9">
        <f t="shared" si="29"/>
        <v>7654.8145181817563</v>
      </c>
      <c r="N55" s="10">
        <f t="shared" si="27"/>
        <v>9729.5644867751707</v>
      </c>
      <c r="O55" s="10">
        <f t="shared" si="30"/>
        <v>-570.77453505557241</v>
      </c>
      <c r="P55" s="10">
        <f t="shared" si="28"/>
        <v>-6.4647699066210486E-3</v>
      </c>
      <c r="Q55" s="52">
        <f t="shared" si="31"/>
        <v>-2.548011146213424E-2</v>
      </c>
    </row>
    <row r="56" spans="1:17" x14ac:dyDescent="0.35">
      <c r="A56" s="9">
        <v>8</v>
      </c>
      <c r="B56" s="10">
        <f t="shared" si="17"/>
        <v>0.32194428219659471</v>
      </c>
      <c r="C56" s="10">
        <f t="shared" si="18"/>
        <v>0.25776408016958874</v>
      </c>
      <c r="D56" s="10">
        <f t="shared" si="19"/>
        <v>0.25596555607883625</v>
      </c>
      <c r="E56" s="10">
        <f t="shared" si="20"/>
        <v>0.5996779776829535</v>
      </c>
      <c r="F56" s="10">
        <f t="shared" si="21"/>
        <v>7.4959747210369188E-2</v>
      </c>
      <c r="G56" s="10">
        <f t="shared" si="22"/>
        <v>83.820791037972342</v>
      </c>
      <c r="H56" s="10">
        <f t="shared" si="23"/>
        <v>8.3820791037972349</v>
      </c>
      <c r="I56" s="10">
        <f t="shared" si="24"/>
        <v>0.89758652571036557</v>
      </c>
      <c r="J56" s="10">
        <f t="shared" si="25"/>
        <v>1.0186672431568928</v>
      </c>
      <c r="K56" s="55">
        <f t="shared" si="26"/>
        <v>2.546668107892232</v>
      </c>
      <c r="L56" s="59">
        <v>2.546668107892232</v>
      </c>
      <c r="M56" s="9">
        <f t="shared" si="29"/>
        <v>7952.8670014650606</v>
      </c>
      <c r="N56" s="10">
        <f t="shared" si="27"/>
        <v>10300.339021830743</v>
      </c>
      <c r="O56" s="10">
        <f t="shared" si="30"/>
        <v>-689.97166495782949</v>
      </c>
      <c r="P56" s="10">
        <f t="shared" si="28"/>
        <v>-8.7916878817256554E-3</v>
      </c>
      <c r="Q56" s="52">
        <f t="shared" si="31"/>
        <v>-3.1944881368755292E-2</v>
      </c>
    </row>
    <row r="57" spans="1:17" x14ac:dyDescent="0.35">
      <c r="A57" s="9">
        <v>7</v>
      </c>
      <c r="B57" s="10">
        <f t="shared" si="17"/>
        <v>0.28170124692202037</v>
      </c>
      <c r="C57" s="10">
        <f t="shared" si="18"/>
        <v>0.22018139035722367</v>
      </c>
      <c r="D57" s="10">
        <f t="shared" si="19"/>
        <v>0.23086833576403648</v>
      </c>
      <c r="E57" s="10">
        <f t="shared" si="20"/>
        <v>0.55697749351428694</v>
      </c>
      <c r="F57" s="10">
        <f t="shared" si="21"/>
        <v>7.9568213359183848E-2</v>
      </c>
      <c r="G57" s="10">
        <f t="shared" si="22"/>
        <v>78.966022258364234</v>
      </c>
      <c r="H57" s="10">
        <f t="shared" si="23"/>
        <v>7.896602225836423</v>
      </c>
      <c r="I57" s="10">
        <f t="shared" si="24"/>
        <v>0.90982480187816961</v>
      </c>
      <c r="J57" s="10">
        <f t="shared" si="25"/>
        <v>1.0424281967836273</v>
      </c>
      <c r="K57" s="55">
        <f t="shared" si="26"/>
        <v>2.606070491959068</v>
      </c>
      <c r="L57" s="59">
        <v>2.606070491959068</v>
      </c>
      <c r="M57" s="9">
        <f t="shared" si="29"/>
        <v>8328.2036803595547</v>
      </c>
      <c r="N57" s="10">
        <f t="shared" si="27"/>
        <v>10990.310686788573</v>
      </c>
      <c r="O57" s="10">
        <f t="shared" si="30"/>
        <v>-857.18714260124216</v>
      </c>
      <c r="P57" s="10">
        <f t="shared" si="28"/>
        <v>-1.2482701945554713E-2</v>
      </c>
      <c r="Q57" s="52">
        <f t="shared" si="31"/>
        <v>-4.0736569250480949E-2</v>
      </c>
    </row>
    <row r="58" spans="1:17" x14ac:dyDescent="0.35">
      <c r="A58" s="9">
        <v>6</v>
      </c>
      <c r="B58" s="10">
        <f t="shared" si="17"/>
        <v>0.24145821164744605</v>
      </c>
      <c r="C58" s="10">
        <f t="shared" si="18"/>
        <v>0.18430721300082037</v>
      </c>
      <c r="D58" s="10">
        <f t="shared" si="19"/>
        <v>0.2038813991815811</v>
      </c>
      <c r="E58" s="10">
        <f t="shared" si="20"/>
        <v>0.51203854069158106</v>
      </c>
      <c r="F58" s="10">
        <f t="shared" si="21"/>
        <v>8.5339756781930176E-2</v>
      </c>
      <c r="G58" s="10">
        <f t="shared" si="22"/>
        <v>73.625535671903705</v>
      </c>
      <c r="H58" s="10">
        <f t="shared" si="23"/>
        <v>7.3625535671903704</v>
      </c>
      <c r="I58" s="10">
        <f t="shared" si="24"/>
        <v>0.92223076840529017</v>
      </c>
      <c r="J58" s="10">
        <f t="shared" si="25"/>
        <v>1.0722834647240354</v>
      </c>
      <c r="K58" s="55">
        <f t="shared" si="26"/>
        <v>2.6807086618100886</v>
      </c>
      <c r="L58" s="59">
        <v>2.6807086618100886</v>
      </c>
      <c r="M58" s="9">
        <f t="shared" si="29"/>
        <v>8812.0764373038328</v>
      </c>
      <c r="N58" s="10">
        <f t="shared" si="27"/>
        <v>11847.497829389815</v>
      </c>
      <c r="O58" s="10">
        <f t="shared" si="30"/>
        <v>-1104.6431526039505</v>
      </c>
      <c r="P58" s="10">
        <f t="shared" si="28"/>
        <v>-1.8767297869588015E-2</v>
      </c>
      <c r="Q58" s="52">
        <f t="shared" si="31"/>
        <v>-5.3219271196035658E-2</v>
      </c>
    </row>
    <row r="59" spans="1:17" x14ac:dyDescent="0.35">
      <c r="A59" s="9">
        <v>5</v>
      </c>
      <c r="B59" s="10">
        <f t="shared" si="17"/>
        <v>0.2012151763728717</v>
      </c>
      <c r="C59" s="10">
        <f>$D$3*(B59^1)+$D$4*(B59^2)+$D$5*(B59^3)+$D$6*(B59^4)+$D$7*(B59^5)+$D$8*(B59^6)</f>
        <v>0.15004630665792407</v>
      </c>
      <c r="D59" s="10">
        <f>B59/(1+C59)</f>
        <v>0.17496267342278612</v>
      </c>
      <c r="E59" s="10">
        <f>((B59^2)+D59)^0.5</f>
        <v>0.46416615626901536</v>
      </c>
      <c r="F59" s="10">
        <f t="shared" si="21"/>
        <v>9.2833231253803078E-2</v>
      </c>
      <c r="G59" s="10">
        <f>(2*PI())/F59</f>
        <v>67.682501430996822</v>
      </c>
      <c r="H59" s="10">
        <f>G59/$E$2</f>
        <v>6.7682501430996824</v>
      </c>
      <c r="I59" s="10">
        <f t="shared" si="24"/>
        <v>0.93480106636355842</v>
      </c>
      <c r="J59" s="10">
        <f t="shared" si="25"/>
        <v>1.1108209216344918</v>
      </c>
      <c r="K59" s="55">
        <f>J59*$O$3</f>
        <v>2.7770523040862294</v>
      </c>
      <c r="L59" s="59">
        <v>2.7770523040862294</v>
      </c>
      <c r="M59" s="9">
        <f t="shared" si="29"/>
        <v>9456.8639114220659</v>
      </c>
      <c r="N59" s="10">
        <f t="shared" si="27"/>
        <v>12952.140981993765</v>
      </c>
      <c r="O59" s="10">
        <f t="shared" si="30"/>
        <v>-1499.0015431620468</v>
      </c>
      <c r="P59" s="10">
        <f t="shared" si="28"/>
        <v>-3.0560683856514715E-2</v>
      </c>
      <c r="Q59" s="52">
        <f t="shared" si="31"/>
        <v>-7.1986569065623673E-2</v>
      </c>
    </row>
    <row r="60" spans="1:17" x14ac:dyDescent="0.35">
      <c r="A60" s="9">
        <v>4</v>
      </c>
      <c r="B60" s="10">
        <f t="shared" si="17"/>
        <v>0.16097214109829736</v>
      </c>
      <c r="C60" s="10">
        <f t="shared" ref="C60:C98" si="32">$D$3*(B60^1)+$D$4*(B60^2)+$D$5*(B60^3)+$D$6*(B60^4)+$D$7*(B60^5)+$D$8*(B60^6)</f>
        <v>0.11730932479042881</v>
      </c>
      <c r="D60" s="10">
        <f t="shared" ref="D60:D98" si="33">B60/(1+C60)</f>
        <v>0.14407124108490774</v>
      </c>
      <c r="E60" s="10">
        <f t="shared" ref="E60:E98" si="34">((B60^2)+D60)^0.5</f>
        <v>0.41229027552766495</v>
      </c>
      <c r="F60" s="10">
        <f t="shared" si="21"/>
        <v>0.10307256888191624</v>
      </c>
      <c r="G60" s="10">
        <f t="shared" ref="G60:G98" si="35">(2*PI())/F60</f>
        <v>60.958850403523336</v>
      </c>
      <c r="H60" s="10">
        <f t="shared" ref="H60:H98" si="36">G60/$E$2</f>
        <v>6.0958850403523339</v>
      </c>
      <c r="I60" s="10">
        <f t="shared" si="24"/>
        <v>0.94753233104963419</v>
      </c>
      <c r="J60" s="10">
        <f t="shared" si="25"/>
        <v>1.162584167671741</v>
      </c>
      <c r="K60" s="55">
        <f t="shared" ref="K60:K98" si="37">J60*$O$3</f>
        <v>2.9064604191793526</v>
      </c>
      <c r="L60" s="59">
        <v>2.9064604191793526</v>
      </c>
      <c r="M60" s="9">
        <f t="shared" si="29"/>
        <v>10358.761796324186</v>
      </c>
      <c r="N60" s="10">
        <f t="shared" si="27"/>
        <v>14451.142525155812</v>
      </c>
      <c r="O60" s="10">
        <f t="shared" si="30"/>
        <v>-369.23580694933844</v>
      </c>
      <c r="P60" s="10">
        <f t="shared" si="28"/>
        <v>-9.4096790761808973E-3</v>
      </c>
      <c r="Q60" s="52">
        <f t="shared" si="31"/>
        <v>-0.10254725292213838</v>
      </c>
    </row>
    <row r="61" spans="1:17" x14ac:dyDescent="0.35">
      <c r="A61" s="9">
        <v>3.8</v>
      </c>
      <c r="B61" s="10">
        <f t="shared" si="17"/>
        <v>0.15292353404338246</v>
      </c>
      <c r="C61" s="10">
        <f t="shared" si="32"/>
        <v>0.11093733001783383</v>
      </c>
      <c r="D61" s="10">
        <f t="shared" si="33"/>
        <v>0.13765270993362658</v>
      </c>
      <c r="E61" s="10">
        <f t="shared" si="34"/>
        <v>0.4012957976330479</v>
      </c>
      <c r="F61" s="10">
        <f t="shared" si="21"/>
        <v>0.10560415727185471</v>
      </c>
      <c r="G61" s="10">
        <f t="shared" si="35"/>
        <v>59.497518558903941</v>
      </c>
      <c r="H61" s="10">
        <f t="shared" si="36"/>
        <v>5.9497518558903941</v>
      </c>
      <c r="I61" s="10">
        <f t="shared" si="24"/>
        <v>0.95009760398406784</v>
      </c>
      <c r="J61" s="10">
        <f t="shared" si="25"/>
        <v>1.175183899552577</v>
      </c>
      <c r="K61" s="55">
        <f t="shared" si="37"/>
        <v>2.9379597488814424</v>
      </c>
      <c r="L61" s="59">
        <v>2.9379597488814424</v>
      </c>
      <c r="M61" s="9">
        <f t="shared" si="29"/>
        <v>10584.508679765757</v>
      </c>
      <c r="N61" s="10">
        <f t="shared" si="27"/>
        <v>14820.378332105151</v>
      </c>
      <c r="O61" s="10">
        <f t="shared" si="30"/>
        <v>-250.80744977461472</v>
      </c>
      <c r="P61" s="10">
        <f t="shared" si="28"/>
        <v>-6.7280285899086519E-3</v>
      </c>
      <c r="Q61" s="52">
        <f t="shared" si="31"/>
        <v>-0.11195693199831928</v>
      </c>
    </row>
    <row r="62" spans="1:17" x14ac:dyDescent="0.35">
      <c r="A62" s="57">
        <v>3.7</v>
      </c>
      <c r="B62" s="58">
        <f t="shared" si="17"/>
        <v>0.14889923051592507</v>
      </c>
      <c r="C62" s="58">
        <f t="shared" si="32"/>
        <v>0.10777272611327972</v>
      </c>
      <c r="D62" s="58">
        <f t="shared" si="33"/>
        <v>0.13441315804763621</v>
      </c>
      <c r="E62" s="58">
        <f t="shared" si="34"/>
        <v>0.39570713778736771</v>
      </c>
      <c r="F62" s="58">
        <f t="shared" si="21"/>
        <v>0.10694787507766694</v>
      </c>
      <c r="G62" s="58">
        <f t="shared" si="35"/>
        <v>58.749977992705844</v>
      </c>
      <c r="H62" s="58">
        <f t="shared" si="36"/>
        <v>5.8749977992705844</v>
      </c>
      <c r="I62" s="58">
        <f t="shared" si="24"/>
        <v>0.95138259611023246</v>
      </c>
      <c r="J62" s="58">
        <f t="shared" si="25"/>
        <v>1.181837303501974</v>
      </c>
      <c r="K62" s="59">
        <f t="shared" si="37"/>
        <v>2.9545932587549348</v>
      </c>
      <c r="L62" s="58">
        <f t="shared" ref="L62:L98" si="38">A62*0.8</f>
        <v>2.9600000000000004</v>
      </c>
      <c r="M62" s="57">
        <f t="shared" si="29"/>
        <v>10743.912000000004</v>
      </c>
      <c r="N62" s="58">
        <f t="shared" si="27"/>
        <v>15071.185781879765</v>
      </c>
      <c r="O62" s="58">
        <f t="shared" si="30"/>
        <v>777.47860443359423</v>
      </c>
      <c r="P62" s="58">
        <f t="shared" si="28"/>
        <v>2.1419913613620802E-2</v>
      </c>
      <c r="Q62" s="63">
        <f t="shared" si="31"/>
        <v>-0.11868496058822793</v>
      </c>
    </row>
    <row r="63" spans="1:17" x14ac:dyDescent="0.35">
      <c r="A63" s="9">
        <v>3.6</v>
      </c>
      <c r="B63" s="10">
        <f t="shared" si="17"/>
        <v>0.14487492698846763</v>
      </c>
      <c r="C63" s="10">
        <f t="shared" si="32"/>
        <v>0.10462227787845156</v>
      </c>
      <c r="D63" s="10">
        <f t="shared" si="33"/>
        <v>0.13115336336210404</v>
      </c>
      <c r="E63" s="10">
        <f t="shared" si="34"/>
        <v>0.39005398066423813</v>
      </c>
      <c r="F63" s="10">
        <f t="shared" si="21"/>
        <v>0.10834832796228837</v>
      </c>
      <c r="G63" s="10">
        <f t="shared" si="35"/>
        <v>57.990607011180707</v>
      </c>
      <c r="H63" s="10">
        <f t="shared" si="36"/>
        <v>5.799060701118071</v>
      </c>
      <c r="I63" s="10">
        <f t="shared" si="24"/>
        <v>0.95266915420016229</v>
      </c>
      <c r="J63" s="10">
        <f t="shared" si="25"/>
        <v>1.1887459391668236</v>
      </c>
      <c r="K63" s="55">
        <f t="shared" si="37"/>
        <v>2.9718648479170588</v>
      </c>
      <c r="L63" s="58">
        <f t="shared" si="38"/>
        <v>2.8800000000000003</v>
      </c>
      <c r="M63" s="9">
        <f t="shared" si="29"/>
        <v>10171.008000000002</v>
      </c>
      <c r="N63" s="10">
        <f t="shared" si="27"/>
        <v>14293.707177446171</v>
      </c>
      <c r="O63" s="10">
        <f t="shared" si="30"/>
        <v>758.29827860377191</v>
      </c>
      <c r="P63" s="10">
        <f t="shared" si="28"/>
        <v>2.1471805374441384E-2</v>
      </c>
      <c r="Q63" s="52">
        <f t="shared" si="31"/>
        <v>-9.7265046974607125E-2</v>
      </c>
    </row>
    <row r="64" spans="1:17" x14ac:dyDescent="0.35">
      <c r="A64" s="9">
        <v>3.5</v>
      </c>
      <c r="B64" s="10">
        <f t="shared" si="17"/>
        <v>0.14085062346101018</v>
      </c>
      <c r="C64" s="10">
        <f t="shared" si="32"/>
        <v>0.10148590596003725</v>
      </c>
      <c r="D64" s="10">
        <f t="shared" si="33"/>
        <v>0.12787328707419734</v>
      </c>
      <c r="E64" s="10">
        <f t="shared" si="34"/>
        <v>0.38433342972418183</v>
      </c>
      <c r="F64" s="10">
        <f t="shared" si="21"/>
        <v>0.10980955134976624</v>
      </c>
      <c r="G64" s="10">
        <f t="shared" si="35"/>
        <v>57.218932505846745</v>
      </c>
      <c r="H64" s="10">
        <f t="shared" si="36"/>
        <v>5.7218932505846745</v>
      </c>
      <c r="I64" s="10">
        <f t="shared" si="24"/>
        <v>0.95395727489870785</v>
      </c>
      <c r="J64" s="10">
        <f t="shared" si="25"/>
        <v>1.1959261492523481</v>
      </c>
      <c r="K64" s="55">
        <f t="shared" si="37"/>
        <v>2.9898153731308703</v>
      </c>
      <c r="L64" s="58">
        <f t="shared" si="38"/>
        <v>2.8000000000000003</v>
      </c>
      <c r="M64" s="9">
        <f t="shared" si="29"/>
        <v>9613.8000000000029</v>
      </c>
      <c r="N64" s="10">
        <f t="shared" si="27"/>
        <v>13535.408898842399</v>
      </c>
      <c r="O64" s="10">
        <f t="shared" si="30"/>
        <v>739.00192776167023</v>
      </c>
      <c r="P64" s="10">
        <f t="shared" si="28"/>
        <v>2.1523283173486826E-2</v>
      </c>
      <c r="Q64" s="52">
        <f t="shared" si="31"/>
        <v>-7.5793241600165734E-2</v>
      </c>
    </row>
    <row r="65" spans="1:17" x14ac:dyDescent="0.35">
      <c r="A65" s="9">
        <v>3.4</v>
      </c>
      <c r="B65" s="10">
        <f t="shared" ref="B65:B68" si="39">((2*PI()/($E$2))^2)*(A65/9.81)</f>
        <v>0.13682631993355276</v>
      </c>
      <c r="C65" s="10">
        <f t="shared" si="32"/>
        <v>9.8363531508937549E-2</v>
      </c>
      <c r="D65" s="10">
        <f t="shared" si="33"/>
        <v>0.1245728904942611</v>
      </c>
      <c r="E65" s="10">
        <f t="shared" si="34"/>
        <v>0.37854237850050559</v>
      </c>
      <c r="F65" s="10">
        <f t="shared" ref="F65:F67" si="40">E65/A65</f>
        <v>0.1113359936766193</v>
      </c>
      <c r="G65" s="10">
        <f t="shared" si="35"/>
        <v>56.434447654272503</v>
      </c>
      <c r="H65" s="10">
        <f t="shared" si="36"/>
        <v>5.6434447654272502</v>
      </c>
      <c r="I65" s="10">
        <f t="shared" si="24"/>
        <v>0.95524695485200239</v>
      </c>
      <c r="J65" s="10">
        <f t="shared" si="25"/>
        <v>1.2033958274813836</v>
      </c>
      <c r="K65" s="55">
        <f t="shared" si="37"/>
        <v>3.008489568703459</v>
      </c>
      <c r="L65" s="58">
        <f t="shared" si="38"/>
        <v>2.72</v>
      </c>
      <c r="M65" s="9">
        <f t="shared" si="29"/>
        <v>9072.2880000000023</v>
      </c>
      <c r="N65" s="10">
        <f t="shared" si="27"/>
        <v>12796.406971080729</v>
      </c>
      <c r="O65" s="10">
        <f t="shared" si="30"/>
        <v>719.58924345558989</v>
      </c>
      <c r="P65" s="10">
        <f t="shared" si="28"/>
        <v>2.1574301236900819E-2</v>
      </c>
      <c r="Q65" s="52">
        <f t="shared" si="31"/>
        <v>-5.4269958426678908E-2</v>
      </c>
    </row>
    <row r="66" spans="1:17" x14ac:dyDescent="0.35">
      <c r="A66" s="9">
        <v>3.3</v>
      </c>
      <c r="B66" s="10">
        <f t="shared" si="39"/>
        <v>0.13280201640609532</v>
      </c>
      <c r="C66" s="10">
        <f t="shared" si="32"/>
        <v>9.5255076176954862E-2</v>
      </c>
      <c r="D66" s="10">
        <f t="shared" si="33"/>
        <v>0.12125213504569886</v>
      </c>
      <c r="E66" s="10">
        <f t="shared" si="34"/>
        <v>0.37267748873150852</v>
      </c>
      <c r="F66" s="10">
        <f t="shared" si="40"/>
        <v>0.11293257234288137</v>
      </c>
      <c r="G66" s="10">
        <f t="shared" si="35"/>
        <v>55.636608436606132</v>
      </c>
      <c r="H66" s="10">
        <f t="shared" si="36"/>
        <v>5.563660843660613</v>
      </c>
      <c r="I66" s="10">
        <f t="shared" ref="I66:I68" si="41">0.5*(1+2*F66*A66/SINH(2*F66*A66))</f>
        <v>0.95653819070753032</v>
      </c>
      <c r="J66" s="10">
        <f t="shared" ref="J66:J68" si="42">SQRT(2*COSH(F66*A66)^2/(2*A66*F66+SINH(2*A66*F66)))</f>
        <v>1.2111746165529516</v>
      </c>
      <c r="K66" s="55">
        <f t="shared" si="37"/>
        <v>3.0279365413823789</v>
      </c>
      <c r="L66" s="58">
        <f t="shared" si="38"/>
        <v>2.64</v>
      </c>
      <c r="M66" s="9">
        <f t="shared" si="29"/>
        <v>8546.4720000000016</v>
      </c>
      <c r="N66" s="10">
        <f t="shared" si="27"/>
        <v>12076.817727625139</v>
      </c>
      <c r="O66" s="10">
        <f t="shared" si="30"/>
        <v>700.05991829251798</v>
      </c>
      <c r="P66" s="10">
        <f t="shared" si="28"/>
        <v>2.162480827518358E-2</v>
      </c>
      <c r="Q66" s="52">
        <f t="shared" si="31"/>
        <v>-3.2695657189778085E-2</v>
      </c>
    </row>
    <row r="67" spans="1:17" x14ac:dyDescent="0.35">
      <c r="A67" s="9">
        <v>3.2</v>
      </c>
      <c r="B67" s="10">
        <f t="shared" si="39"/>
        <v>0.1287777128786379</v>
      </c>
      <c r="C67" s="10">
        <f t="shared" si="32"/>
        <v>9.2160462113500416E-2</v>
      </c>
      <c r="D67" s="10">
        <f t="shared" si="33"/>
        <v>0.11791098226485236</v>
      </c>
      <c r="E67" s="10">
        <f t="shared" si="34"/>
        <v>0.36673516547926688</v>
      </c>
      <c r="F67" s="10">
        <f t="shared" si="40"/>
        <v>0.11460473921227089</v>
      </c>
      <c r="G67" s="10">
        <f t="shared" si="35"/>
        <v>54.824829674293582</v>
      </c>
      <c r="H67" s="10">
        <f t="shared" si="36"/>
        <v>5.482482967429358</v>
      </c>
      <c r="I67" s="10">
        <f t="shared" si="41"/>
        <v>0.95783097911419357</v>
      </c>
      <c r="J67" s="10">
        <f t="shared" si="42"/>
        <v>1.2192841382533768</v>
      </c>
      <c r="K67" s="55">
        <f t="shared" si="37"/>
        <v>3.048210345633442</v>
      </c>
      <c r="L67" s="58">
        <f t="shared" si="38"/>
        <v>2.5600000000000005</v>
      </c>
      <c r="M67" s="9">
        <f t="shared" si="29"/>
        <v>8036.3520000000035</v>
      </c>
      <c r="N67" s="10">
        <f t="shared" si="27"/>
        <v>11376.757809332621</v>
      </c>
      <c r="O67" s="10">
        <f t="shared" si="30"/>
        <v>680.41364593786057</v>
      </c>
      <c r="P67" s="10">
        <f t="shared" si="28"/>
        <v>2.1674746621364059E-2</v>
      </c>
      <c r="Q67" s="52">
        <f t="shared" si="31"/>
        <v>-1.1070848914594505E-2</v>
      </c>
    </row>
    <row r="68" spans="1:17" x14ac:dyDescent="0.35">
      <c r="A68" s="9">
        <v>3.1</v>
      </c>
      <c r="B68" s="10">
        <f t="shared" si="39"/>
        <v>0.12475340935118044</v>
      </c>
      <c r="C68" s="10">
        <f t="shared" si="32"/>
        <v>8.9079611962319422E-2</v>
      </c>
      <c r="D68" s="10">
        <f t="shared" si="33"/>
        <v>0.11454939380087921</v>
      </c>
      <c r="E68" s="10">
        <f t="shared" si="34"/>
        <v>0.36071152871182594</v>
      </c>
      <c r="F68" s="10">
        <f t="shared" ref="F68:F98" si="43">E68/A68</f>
        <v>0.11635855764897611</v>
      </c>
      <c r="G68" s="10">
        <f t="shared" si="35"/>
        <v>53.998480508278064</v>
      </c>
      <c r="H68" s="10">
        <f t="shared" si="36"/>
        <v>5.3998480508278064</v>
      </c>
      <c r="I68" s="10">
        <f t="shared" si="41"/>
        <v>0.959125316722379</v>
      </c>
      <c r="J68" s="10">
        <f t="shared" si="42"/>
        <v>1.22774826213301</v>
      </c>
      <c r="K68" s="55">
        <f t="shared" si="37"/>
        <v>3.0693706553325253</v>
      </c>
      <c r="L68" s="58">
        <f t="shared" si="38"/>
        <v>2.4800000000000004</v>
      </c>
      <c r="M68" s="9">
        <f t="shared" si="29"/>
        <v>7541.9280000000026</v>
      </c>
      <c r="N68" s="10">
        <f t="shared" si="27"/>
        <v>10696.34416339476</v>
      </c>
      <c r="O68" s="10">
        <f t="shared" si="30"/>
        <v>660.6501211151699</v>
      </c>
      <c r="P68" s="10">
        <f t="shared" si="28"/>
        <v>2.1724051202366576E-2</v>
      </c>
      <c r="Q68" s="52">
        <f t="shared" si="31"/>
        <v>1.0603897706769554E-2</v>
      </c>
    </row>
    <row r="69" spans="1:17" x14ac:dyDescent="0.35">
      <c r="A69" s="24">
        <v>3</v>
      </c>
      <c r="B69" s="22">
        <f t="shared" ref="B69:B98" si="44">((2*PI()/($E$2))^2)*(A69/9.81)</f>
        <v>0.12072910582372302</v>
      </c>
      <c r="C69" s="22">
        <f t="shared" si="32"/>
        <v>8.6012448858235377E-2</v>
      </c>
      <c r="D69" s="22">
        <f t="shared" si="33"/>
        <v>0.11116733141562966</v>
      </c>
      <c r="E69" s="22">
        <f t="shared" si="34"/>
        <v>0.35460238071483019</v>
      </c>
      <c r="F69" s="22">
        <f t="shared" si="43"/>
        <v>0.11820079357161006</v>
      </c>
      <c r="G69" s="22">
        <f t="shared" si="35"/>
        <v>53.156879216492051</v>
      </c>
      <c r="H69" s="22">
        <f t="shared" si="36"/>
        <v>5.3156879216492054</v>
      </c>
      <c r="I69" s="22">
        <f t="shared" ref="I69:I98" si="45">0.5*(1+2*F69*A69/SINH(2*F69*A69))</f>
        <v>0.96042120018402344</v>
      </c>
      <c r="J69" s="22">
        <f t="shared" ref="J69:J98" si="46">SQRT(2*COSH(F69*A69)^2/(2*A69*F69+SINH(2*A69*F69)))</f>
        <v>1.2365934206940123</v>
      </c>
      <c r="K69" s="55">
        <f t="shared" si="37"/>
        <v>3.0914835517350308</v>
      </c>
      <c r="L69" s="58">
        <f t="shared" si="38"/>
        <v>2.4000000000000004</v>
      </c>
      <c r="M69" s="9">
        <f t="shared" si="29"/>
        <v>7063.2000000000016</v>
      </c>
      <c r="N69" s="10">
        <f t="shared" si="27"/>
        <v>10035.694042279591</v>
      </c>
      <c r="O69" s="10">
        <f t="shared" si="30"/>
        <v>640.76903960584423</v>
      </c>
      <c r="P69" s="10">
        <f t="shared" si="28"/>
        <v>2.1772648304649821E-2</v>
      </c>
      <c r="Q69" s="52">
        <f t="shared" si="31"/>
        <v>3.232794890913613E-2</v>
      </c>
    </row>
    <row r="70" spans="1:17" x14ac:dyDescent="0.35">
      <c r="A70" s="9">
        <v>2.9</v>
      </c>
      <c r="B70" s="10">
        <f t="shared" si="44"/>
        <v>0.11670480229626559</v>
      </c>
      <c r="C70" s="10">
        <f t="shared" si="32"/>
        <v>8.2958896423911785E-2</v>
      </c>
      <c r="D70" s="10">
        <f t="shared" si="33"/>
        <v>0.10776475698352159</v>
      </c>
      <c r="E70" s="10">
        <f t="shared" si="34"/>
        <v>0.34840316855983389</v>
      </c>
      <c r="F70" s="10">
        <f t="shared" si="43"/>
        <v>0.12013902364132203</v>
      </c>
      <c r="G70" s="10">
        <f t="shared" si="35"/>
        <v>52.299287248564532</v>
      </c>
      <c r="H70" s="10">
        <f t="shared" si="36"/>
        <v>5.2299287248564532</v>
      </c>
      <c r="I70" s="10">
        <f t="shared" si="45"/>
        <v>0.96171862615267878</v>
      </c>
      <c r="J70" s="10">
        <f t="shared" si="46"/>
        <v>1.2458489809979028</v>
      </c>
      <c r="K70" s="55">
        <f t="shared" si="37"/>
        <v>3.114622452494757</v>
      </c>
      <c r="L70" s="58">
        <f t="shared" si="38"/>
        <v>2.3199999999999998</v>
      </c>
      <c r="M70" s="9">
        <f t="shared" si="29"/>
        <v>6600.1679999999997</v>
      </c>
      <c r="N70" s="10">
        <f t="shared" si="27"/>
        <v>9394.9250026737463</v>
      </c>
      <c r="O70" s="10">
        <f t="shared" si="30"/>
        <v>620.77009824873494</v>
      </c>
      <c r="P70" s="10">
        <f t="shared" si="28"/>
        <v>2.1820454084457624E-2</v>
      </c>
      <c r="Q70" s="52">
        <f t="shared" si="31"/>
        <v>5.4100597213785948E-2</v>
      </c>
    </row>
    <row r="71" spans="1:17" x14ac:dyDescent="0.35">
      <c r="A71" s="9">
        <v>2.8</v>
      </c>
      <c r="B71" s="10">
        <f t="shared" si="44"/>
        <v>0.11268049876880813</v>
      </c>
      <c r="C71" s="10">
        <f t="shared" si="32"/>
        <v>7.9918878766632742E-2</v>
      </c>
      <c r="D71" s="10">
        <f t="shared" si="33"/>
        <v>0.10434163249141425</v>
      </c>
      <c r="E71" s="10">
        <f t="shared" si="34"/>
        <v>0.3421089406814759</v>
      </c>
      <c r="F71" s="10">
        <f t="shared" si="43"/>
        <v>0.12218176452909854</v>
      </c>
      <c r="G71" s="10">
        <f t="shared" si="35"/>
        <v>51.424902328065464</v>
      </c>
      <c r="H71" s="10">
        <f t="shared" si="36"/>
        <v>5.142490232806546</v>
      </c>
      <c r="I71" s="10">
        <f t="shared" si="45"/>
        <v>0.96301759128357589</v>
      </c>
      <c r="J71" s="10">
        <f t="shared" si="46"/>
        <v>1.2555476851362453</v>
      </c>
      <c r="K71" s="55">
        <f t="shared" si="37"/>
        <v>3.1388692128406133</v>
      </c>
      <c r="L71" s="58">
        <f t="shared" si="38"/>
        <v>2.2399999999999998</v>
      </c>
      <c r="M71" s="9">
        <f t="shared" si="29"/>
        <v>6152.8319999999985</v>
      </c>
      <c r="N71" s="10">
        <f t="shared" si="27"/>
        <v>8774.1549044250114</v>
      </c>
      <c r="O71" s="10">
        <f t="shared" si="30"/>
        <v>600.65299493972725</v>
      </c>
      <c r="P71" s="10">
        <f t="shared" si="28"/>
        <v>2.1867372758836729E-2</v>
      </c>
      <c r="Q71" s="52">
        <f t="shared" si="31"/>
        <v>7.5921051298243572E-2</v>
      </c>
    </row>
    <row r="72" spans="1:17" x14ac:dyDescent="0.35">
      <c r="A72" s="9">
        <v>2.7</v>
      </c>
      <c r="B72" s="10">
        <f t="shared" si="44"/>
        <v>0.10865619524135073</v>
      </c>
      <c r="C72" s="10">
        <f t="shared" si="32"/>
        <v>7.6892320475102083E-2</v>
      </c>
      <c r="D72" s="10">
        <f t="shared" si="33"/>
        <v>0.10089792003848067</v>
      </c>
      <c r="E72" s="10">
        <f t="shared" si="34"/>
        <v>0.33571429639323852</v>
      </c>
      <c r="F72" s="10">
        <f t="shared" si="43"/>
        <v>0.12433862829379204</v>
      </c>
      <c r="G72" s="10">
        <f t="shared" si="35"/>
        <v>50.532850437544134</v>
      </c>
      <c r="H72" s="10">
        <f t="shared" si="36"/>
        <v>5.0532850437544132</v>
      </c>
      <c r="I72" s="10">
        <f t="shared" si="45"/>
        <v>0.96431809223368858</v>
      </c>
      <c r="J72" s="10">
        <f t="shared" si="46"/>
        <v>1.2657261753072606</v>
      </c>
      <c r="K72" s="55">
        <f t="shared" si="37"/>
        <v>3.1643154382681518</v>
      </c>
      <c r="L72" s="58">
        <f t="shared" si="38"/>
        <v>2.16</v>
      </c>
      <c r="M72" s="9">
        <f t="shared" si="29"/>
        <v>5721.1920000000009</v>
      </c>
      <c r="N72" s="10">
        <f t="shared" si="27"/>
        <v>8173.5019094852842</v>
      </c>
      <c r="O72" s="10">
        <f t="shared" si="30"/>
        <v>580.41742863130094</v>
      </c>
      <c r="P72" s="10">
        <f t="shared" si="28"/>
        <v>2.1913294394657792E-2</v>
      </c>
      <c r="Q72" s="52">
        <f t="shared" si="31"/>
        <v>9.7788424057080298E-2</v>
      </c>
    </row>
    <row r="73" spans="1:17" x14ac:dyDescent="0.35">
      <c r="A73" s="9">
        <v>2.6</v>
      </c>
      <c r="B73" s="10">
        <f t="shared" si="44"/>
        <v>0.10463189171389328</v>
      </c>
      <c r="C73" s="10">
        <f t="shared" si="32"/>
        <v>7.3879146616260119E-2</v>
      </c>
      <c r="D73" s="10">
        <f t="shared" si="33"/>
        <v>9.7433581836078281E-2</v>
      </c>
      <c r="E73" s="10">
        <f t="shared" si="34"/>
        <v>0.32921332688654353</v>
      </c>
      <c r="F73" s="10">
        <f t="shared" si="43"/>
        <v>0.12662051034097827</v>
      </c>
      <c r="G73" s="10">
        <f t="shared" si="35"/>
        <v>49.622176456717028</v>
      </c>
      <c r="H73" s="10">
        <f t="shared" si="36"/>
        <v>4.9622176456717026</v>
      </c>
      <c r="I73" s="10">
        <f t="shared" si="45"/>
        <v>0.96562012566179589</v>
      </c>
      <c r="J73" s="10">
        <f t="shared" si="46"/>
        <v>1.2764256235737921</v>
      </c>
      <c r="K73" s="55">
        <f t="shared" si="37"/>
        <v>3.1910640589344803</v>
      </c>
      <c r="L73" s="58">
        <f t="shared" si="38"/>
        <v>2.08</v>
      </c>
      <c r="M73" s="9">
        <f t="shared" si="29"/>
        <v>5305.2480000000005</v>
      </c>
      <c r="N73" s="10">
        <f t="shared" si="27"/>
        <v>7593.0844808539832</v>
      </c>
      <c r="O73" s="10">
        <f t="shared" si="30"/>
        <v>560.06309933196735</v>
      </c>
      <c r="P73" s="10">
        <f t="shared" si="28"/>
        <v>2.1958092187405603E-2</v>
      </c>
      <c r="Q73" s="52">
        <f t="shared" si="31"/>
        <v>0.11970171845173809</v>
      </c>
    </row>
    <row r="74" spans="1:17" x14ac:dyDescent="0.35">
      <c r="A74" s="9">
        <v>2.5</v>
      </c>
      <c r="B74" s="10">
        <f t="shared" si="44"/>
        <v>0.10060758818643585</v>
      </c>
      <c r="C74" s="10">
        <f t="shared" si="32"/>
        <v>7.0879282732119547E-2</v>
      </c>
      <c r="D74" s="10">
        <f t="shared" si="33"/>
        <v>9.3948580207618815E-2</v>
      </c>
      <c r="E74" s="10">
        <f t="shared" si="34"/>
        <v>0.32259954588980794</v>
      </c>
      <c r="F74" s="10">
        <f t="shared" si="43"/>
        <v>0.12903981835592318</v>
      </c>
      <c r="G74" s="10">
        <f t="shared" si="35"/>
        <v>48.691833166170724</v>
      </c>
      <c r="H74" s="10">
        <f t="shared" si="36"/>
        <v>4.8691833166170726</v>
      </c>
      <c r="I74" s="10">
        <f t="shared" si="45"/>
        <v>0.96692368822854391</v>
      </c>
      <c r="J74" s="10">
        <f t="shared" si="46"/>
        <v>1.2876924921210344</v>
      </c>
      <c r="K74" s="55">
        <f t="shared" si="37"/>
        <v>3.2192312303025861</v>
      </c>
      <c r="L74" s="58">
        <f t="shared" si="38"/>
        <v>2</v>
      </c>
      <c r="M74" s="9">
        <f t="shared" si="29"/>
        <v>4905</v>
      </c>
      <c r="N74" s="10">
        <f t="shared" si="27"/>
        <v>7033.0213815220159</v>
      </c>
      <c r="O74" s="10">
        <f t="shared" si="30"/>
        <v>539.58970810575738</v>
      </c>
      <c r="P74" s="10">
        <f t="shared" si="28"/>
        <v>2.2001619086881034E-2</v>
      </c>
      <c r="Q74" s="52">
        <f t="shared" si="31"/>
        <v>0.14165981063914368</v>
      </c>
    </row>
    <row r="75" spans="1:17" x14ac:dyDescent="0.35">
      <c r="A75" s="9">
        <v>2.4</v>
      </c>
      <c r="B75" s="10">
        <f t="shared" si="44"/>
        <v>9.6583284658978405E-2</v>
      </c>
      <c r="C75" s="10">
        <f t="shared" si="32"/>
        <v>6.7892654836619271E-2</v>
      </c>
      <c r="D75" s="10">
        <f t="shared" si="33"/>
        <v>9.044287758843611E-2</v>
      </c>
      <c r="E75" s="10">
        <f t="shared" si="34"/>
        <v>0.3158658076841388</v>
      </c>
      <c r="F75" s="10">
        <f t="shared" si="43"/>
        <v>0.1316107532017245</v>
      </c>
      <c r="G75" s="10">
        <f t="shared" si="35"/>
        <v>47.740668253369265</v>
      </c>
      <c r="H75" s="10">
        <f t="shared" si="36"/>
        <v>4.7740668253369263</v>
      </c>
      <c r="I75" s="10">
        <f t="shared" si="45"/>
        <v>0.96822877659650752</v>
      </c>
      <c r="J75" s="10">
        <f t="shared" si="46"/>
        <v>1.2995794575216375</v>
      </c>
      <c r="K75" s="55">
        <f t="shared" si="37"/>
        <v>3.248948643804094</v>
      </c>
      <c r="L75" s="58">
        <f t="shared" si="38"/>
        <v>1.92</v>
      </c>
      <c r="M75" s="9">
        <f t="shared" si="29"/>
        <v>4520.4480000000003</v>
      </c>
      <c r="N75" s="10">
        <f t="shared" si="27"/>
        <v>6493.4316734162585</v>
      </c>
      <c r="O75" s="10">
        <f t="shared" si="30"/>
        <v>518.99695707160026</v>
      </c>
      <c r="P75" s="10">
        <f t="shared" si="28"/>
        <v>2.204370357932383E-2</v>
      </c>
      <c r="Q75" s="52">
        <f t="shared" si="31"/>
        <v>0.16366142972602471</v>
      </c>
    </row>
    <row r="76" spans="1:17" x14ac:dyDescent="0.35">
      <c r="A76" s="9">
        <v>2.2999999999999998</v>
      </c>
      <c r="B76" s="10">
        <f t="shared" si="44"/>
        <v>9.2558981131520973E-2</v>
      </c>
      <c r="C76" s="10">
        <f t="shared" si="32"/>
        <v>6.4919189412496539E-2</v>
      </c>
      <c r="D76" s="10">
        <f t="shared" si="33"/>
        <v>8.6916436525652882E-2</v>
      </c>
      <c r="E76" s="10">
        <f t="shared" si="34"/>
        <v>0.30900420954051439</v>
      </c>
      <c r="F76" s="10">
        <f t="shared" si="43"/>
        <v>0.13434965632196277</v>
      </c>
      <c r="G76" s="10">
        <f t="shared" si="35"/>
        <v>46.767408858287077</v>
      </c>
      <c r="H76" s="10">
        <f t="shared" si="36"/>
        <v>4.6767408858287078</v>
      </c>
      <c r="I76" s="10">
        <f t="shared" si="45"/>
        <v>0.96953538743025081</v>
      </c>
      <c r="J76" s="10">
        <f t="shared" si="46"/>
        <v>1.3121465429223451</v>
      </c>
      <c r="K76" s="55">
        <f t="shared" si="37"/>
        <v>3.280366357305863</v>
      </c>
      <c r="L76" s="58">
        <f t="shared" si="38"/>
        <v>1.8399999999999999</v>
      </c>
      <c r="M76" s="9">
        <f t="shared" si="29"/>
        <v>4151.5919999999987</v>
      </c>
      <c r="N76" s="10">
        <f t="shared" ref="N76:N107" si="47">((2*I76)-0.5)*M76</f>
        <v>5974.4347163446582</v>
      </c>
      <c r="O76" s="10">
        <f t="shared" si="30"/>
        <v>498.28454940267784</v>
      </c>
      <c r="P76" s="10">
        <f t="shared" ref="P76:P107" si="48">(O76)/(9810*A76)</f>
        <v>2.2084144369218538E-2</v>
      </c>
      <c r="Q76" s="52">
        <f t="shared" si="31"/>
        <v>0.18570513330534855</v>
      </c>
    </row>
    <row r="77" spans="1:17" x14ac:dyDescent="0.35">
      <c r="A77" s="9">
        <v>2.2000000000000002</v>
      </c>
      <c r="B77" s="10">
        <f t="shared" si="44"/>
        <v>8.8534677604063555E-2</v>
      </c>
      <c r="C77" s="10">
        <f t="shared" si="32"/>
        <v>6.1958813408177701E-2</v>
      </c>
      <c r="D77" s="10">
        <f t="shared" si="33"/>
        <v>8.3369219678046128E-2</v>
      </c>
      <c r="E77" s="10">
        <f t="shared" si="34"/>
        <v>0.30200597480265451</v>
      </c>
      <c r="F77" s="10">
        <f t="shared" si="43"/>
        <v>0.13727544309211567</v>
      </c>
      <c r="G77" s="10">
        <f t="shared" si="35"/>
        <v>45.770643063693427</v>
      </c>
      <c r="H77" s="10">
        <f t="shared" si="36"/>
        <v>4.5770643063693424</v>
      </c>
      <c r="I77" s="10">
        <f t="shared" si="45"/>
        <v>0.97084351739638608</v>
      </c>
      <c r="J77" s="10">
        <f t="shared" si="46"/>
        <v>1.3254625163152278</v>
      </c>
      <c r="K77" s="55">
        <f t="shared" si="37"/>
        <v>3.3136562907880696</v>
      </c>
      <c r="L77" s="58">
        <f t="shared" si="38"/>
        <v>1.7600000000000002</v>
      </c>
      <c r="M77" s="9">
        <f t="shared" si="29"/>
        <v>3798.4320000000012</v>
      </c>
      <c r="N77" s="10">
        <f t="shared" si="47"/>
        <v>5476.1501669419804</v>
      </c>
      <c r="O77" s="10">
        <f t="shared" si="30"/>
        <v>477.45218932575062</v>
      </c>
      <c r="P77" s="10">
        <f t="shared" si="48"/>
        <v>2.2122703610682543E-2</v>
      </c>
      <c r="Q77" s="52">
        <f t="shared" si="31"/>
        <v>0.20778927767456709</v>
      </c>
    </row>
    <row r="78" spans="1:17" x14ac:dyDescent="0.35">
      <c r="A78" s="9">
        <v>2.1</v>
      </c>
      <c r="B78" s="10">
        <f t="shared" si="44"/>
        <v>8.4510374076606123E-2</v>
      </c>
      <c r="C78" s="10">
        <f t="shared" si="32"/>
        <v>5.9011454234686997E-2</v>
      </c>
      <c r="D78" s="10">
        <f t="shared" si="33"/>
        <v>7.9801189815910931E-2</v>
      </c>
      <c r="E78" s="10">
        <f t="shared" si="34"/>
        <v>0.29486131170853669</v>
      </c>
      <c r="F78" s="10">
        <f t="shared" si="43"/>
        <v>0.14041014843263652</v>
      </c>
      <c r="G78" s="10">
        <f t="shared" si="35"/>
        <v>44.748797557136839</v>
      </c>
      <c r="H78" s="10">
        <f t="shared" si="36"/>
        <v>4.4748797557136841</v>
      </c>
      <c r="I78" s="10">
        <f t="shared" si="45"/>
        <v>0.97215316316363354</v>
      </c>
      <c r="J78" s="10">
        <f t="shared" si="46"/>
        <v>1.339606632812969</v>
      </c>
      <c r="K78" s="55">
        <f t="shared" si="37"/>
        <v>3.3490165820324225</v>
      </c>
      <c r="L78" s="58">
        <f t="shared" si="38"/>
        <v>1.6800000000000002</v>
      </c>
      <c r="M78" s="9">
        <f t="shared" si="29"/>
        <v>3460.9680000000008</v>
      </c>
      <c r="N78" s="10">
        <f t="shared" si="47"/>
        <v>4998.6979776162298</v>
      </c>
      <c r="O78" s="10">
        <f t="shared" si="30"/>
        <v>456.49958212038928</v>
      </c>
      <c r="P78" s="10">
        <f t="shared" si="48"/>
        <v>2.2159098204960405E-2</v>
      </c>
      <c r="Q78" s="52">
        <f t="shared" si="31"/>
        <v>0.22991198128524964</v>
      </c>
    </row>
    <row r="79" spans="1:17" x14ac:dyDescent="0.35">
      <c r="A79" s="9">
        <v>2</v>
      </c>
      <c r="B79" s="10">
        <f t="shared" si="44"/>
        <v>8.0486070549148678E-2</v>
      </c>
      <c r="C79" s="10">
        <f t="shared" si="32"/>
        <v>5.6077039762573992E-2</v>
      </c>
      <c r="D79" s="10">
        <f t="shared" si="33"/>
        <v>7.6212309820923155E-2</v>
      </c>
      <c r="E79" s="10">
        <f t="shared" si="34"/>
        <v>0.28755924150227846</v>
      </c>
      <c r="F79" s="10">
        <f t="shared" si="43"/>
        <v>0.14377962075113923</v>
      </c>
      <c r="G79" s="10">
        <f t="shared" si="35"/>
        <v>43.700110449274511</v>
      </c>
      <c r="H79" s="10">
        <f t="shared" si="36"/>
        <v>4.370011044927451</v>
      </c>
      <c r="I79" s="10">
        <f t="shared" si="45"/>
        <v>0.97346432140287964</v>
      </c>
      <c r="J79" s="10">
        <f t="shared" si="46"/>
        <v>1.3546708266158549</v>
      </c>
      <c r="K79" s="55">
        <f t="shared" si="37"/>
        <v>3.3866770665396375</v>
      </c>
      <c r="L79" s="58">
        <f t="shared" si="38"/>
        <v>1.6</v>
      </c>
      <c r="M79" s="9">
        <f t="shared" si="29"/>
        <v>3139.2000000000007</v>
      </c>
      <c r="N79" s="10">
        <f t="shared" si="47"/>
        <v>4542.1983954958405</v>
      </c>
      <c r="O79" s="10">
        <f t="shared" si="30"/>
        <v>435.42643411824338</v>
      </c>
      <c r="P79" s="10">
        <f t="shared" si="48"/>
        <v>2.2192988487168368E-2</v>
      </c>
      <c r="Q79" s="52">
        <f t="shared" si="31"/>
        <v>0.25207107949021007</v>
      </c>
    </row>
    <row r="80" spans="1:17" x14ac:dyDescent="0.35">
      <c r="A80" s="9">
        <v>1.9</v>
      </c>
      <c r="B80" s="10">
        <f t="shared" si="44"/>
        <v>7.6461767021691232E-2</v>
      </c>
      <c r="C80" s="10">
        <f t="shared" si="32"/>
        <v>5.3155498318859205E-2</v>
      </c>
      <c r="D80" s="10">
        <f t="shared" si="33"/>
        <v>7.2602542686000623E-2</v>
      </c>
      <c r="E80" s="10">
        <f t="shared" si="34"/>
        <v>0.28008738725990501</v>
      </c>
      <c r="F80" s="10">
        <f t="shared" si="43"/>
        <v>0.14741441434731845</v>
      </c>
      <c r="G80" s="10">
        <f t="shared" si="35"/>
        <v>42.622597898574369</v>
      </c>
      <c r="H80" s="10">
        <f t="shared" si="36"/>
        <v>4.2622597898574366</v>
      </c>
      <c r="I80" s="10">
        <f t="shared" si="45"/>
        <v>0.97477698878723396</v>
      </c>
      <c r="J80" s="10">
        <f t="shared" si="46"/>
        <v>1.3707624979695179</v>
      </c>
      <c r="K80" s="55">
        <f t="shared" si="37"/>
        <v>3.4269062449237948</v>
      </c>
      <c r="L80" s="58">
        <f t="shared" si="38"/>
        <v>1.52</v>
      </c>
      <c r="M80" s="9">
        <f t="shared" si="29"/>
        <v>2833.1280000000002</v>
      </c>
      <c r="N80" s="10">
        <f t="shared" si="47"/>
        <v>4106.7719613775971</v>
      </c>
      <c r="O80" s="10">
        <f t="shared" si="30"/>
        <v>414.23245270218968</v>
      </c>
      <c r="P80" s="10">
        <f t="shared" si="48"/>
        <v>2.2223963340425434E-2</v>
      </c>
      <c r="Q80" s="52">
        <f t="shared" si="31"/>
        <v>0.27426406797737846</v>
      </c>
    </row>
    <row r="81" spans="1:17" x14ac:dyDescent="0.35">
      <c r="A81" s="9">
        <v>1.8</v>
      </c>
      <c r="B81" s="10">
        <f t="shared" si="44"/>
        <v>7.2437463494233814E-2</v>
      </c>
      <c r="C81" s="10">
        <f t="shared" si="32"/>
        <v>5.0246758683998048E-2</v>
      </c>
      <c r="D81" s="10">
        <f t="shared" si="33"/>
        <v>6.8971851515162871E-2</v>
      </c>
      <c r="E81" s="10">
        <f t="shared" si="34"/>
        <v>0.2724317118704086</v>
      </c>
      <c r="F81" s="10">
        <f t="shared" si="43"/>
        <v>0.15135095103911589</v>
      </c>
      <c r="G81" s="10">
        <f t="shared" si="35"/>
        <v>41.514012723684367</v>
      </c>
      <c r="H81" s="10">
        <f t="shared" si="36"/>
        <v>4.151401272368437</v>
      </c>
      <c r="I81" s="10">
        <f t="shared" si="45"/>
        <v>0.97609116199208712</v>
      </c>
      <c r="J81" s="10">
        <f t="shared" si="46"/>
        <v>1.3880080978397935</v>
      </c>
      <c r="K81" s="55">
        <f t="shared" si="37"/>
        <v>3.4700202445994837</v>
      </c>
      <c r="L81" s="58">
        <f t="shared" si="38"/>
        <v>1.4400000000000002</v>
      </c>
      <c r="M81" s="9">
        <f t="shared" si="29"/>
        <v>2542.7520000000004</v>
      </c>
      <c r="N81" s="10">
        <f t="shared" si="47"/>
        <v>3692.5395086754074</v>
      </c>
      <c r="O81" s="10">
        <f t="shared" si="30"/>
        <v>392.917346305509</v>
      </c>
      <c r="P81" s="10">
        <f t="shared" si="48"/>
        <v>2.225152034802973E-2</v>
      </c>
      <c r="Q81" s="52">
        <f t="shared" si="31"/>
        <v>0.29648803131780388</v>
      </c>
    </row>
    <row r="82" spans="1:17" x14ac:dyDescent="0.35">
      <c r="A82" s="9">
        <v>1.7</v>
      </c>
      <c r="B82" s="10">
        <f t="shared" si="44"/>
        <v>6.8413159966776382E-2</v>
      </c>
      <c r="C82" s="10">
        <f t="shared" si="32"/>
        <v>4.7350750088863185E-2</v>
      </c>
      <c r="D82" s="10">
        <f t="shared" si="33"/>
        <v>6.5320199523389674E-2</v>
      </c>
      <c r="E82" s="10">
        <f t="shared" si="34"/>
        <v>0.26457618936712618</v>
      </c>
      <c r="F82" s="10">
        <f t="shared" si="43"/>
        <v>0.15563305256889776</v>
      </c>
      <c r="G82" s="10">
        <f t="shared" si="35"/>
        <v>40.371792517518479</v>
      </c>
      <c r="H82" s="10">
        <f t="shared" si="36"/>
        <v>4.0371792517518479</v>
      </c>
      <c r="I82" s="10">
        <f t="shared" si="45"/>
        <v>0.97740683769516523</v>
      </c>
      <c r="J82" s="10">
        <f t="shared" si="46"/>
        <v>1.4065577977776753</v>
      </c>
      <c r="K82" s="55">
        <f t="shared" si="37"/>
        <v>3.5163944944441883</v>
      </c>
      <c r="L82" s="58">
        <f t="shared" si="38"/>
        <v>1.36</v>
      </c>
      <c r="M82" s="9">
        <f t="shared" si="29"/>
        <v>2268.0720000000006</v>
      </c>
      <c r="N82" s="10">
        <f t="shared" si="47"/>
        <v>3299.6221623698984</v>
      </c>
      <c r="O82" s="10">
        <f t="shared" si="30"/>
        <v>371.4808244109563</v>
      </c>
      <c r="P82" s="10">
        <f t="shared" si="48"/>
        <v>2.2275038940514261E-2</v>
      </c>
      <c r="Q82" s="52">
        <f t="shared" si="31"/>
        <v>0.31873955166583362</v>
      </c>
    </row>
    <row r="83" spans="1:17" x14ac:dyDescent="0.35">
      <c r="A83" s="9">
        <v>1.6</v>
      </c>
      <c r="B83" s="10">
        <f t="shared" si="44"/>
        <v>6.4388856439318951E-2</v>
      </c>
      <c r="C83" s="10">
        <f t="shared" si="32"/>
        <v>4.4467402211745326E-2</v>
      </c>
      <c r="D83" s="10">
        <f t="shared" si="33"/>
        <v>6.1647550036478184E-2</v>
      </c>
      <c r="E83" s="10">
        <f t="shared" si="34"/>
        <v>0.25650238764978661</v>
      </c>
      <c r="F83" s="10">
        <f t="shared" si="43"/>
        <v>0.16031399228111662</v>
      </c>
      <c r="G83" s="10">
        <f t="shared" si="35"/>
        <v>39.19299381030811</v>
      </c>
      <c r="H83" s="10">
        <f t="shared" si="36"/>
        <v>3.919299381030811</v>
      </c>
      <c r="I83" s="10">
        <f t="shared" si="45"/>
        <v>0.97872401257658725</v>
      </c>
      <c r="J83" s="10">
        <f t="shared" si="46"/>
        <v>1.4265916599788298</v>
      </c>
      <c r="K83" s="55">
        <f t="shared" si="37"/>
        <v>3.5664791499470745</v>
      </c>
      <c r="L83" s="58">
        <f t="shared" si="38"/>
        <v>1.2800000000000002</v>
      </c>
      <c r="M83" s="9">
        <f t="shared" si="29"/>
        <v>2009.0880000000009</v>
      </c>
      <c r="N83" s="10">
        <f t="shared" si="47"/>
        <v>2928.1413379589421</v>
      </c>
      <c r="O83" s="10">
        <f t="shared" si="30"/>
        <v>349.92259754985207</v>
      </c>
      <c r="P83" s="10">
        <f t="shared" si="48"/>
        <v>2.2293743472849903E-2</v>
      </c>
      <c r="Q83" s="52">
        <f t="shared" si="31"/>
        <v>0.34101459060634787</v>
      </c>
    </row>
    <row r="84" spans="1:17" x14ac:dyDescent="0.35">
      <c r="A84" s="9">
        <v>1.5</v>
      </c>
      <c r="B84" s="10">
        <f t="shared" si="44"/>
        <v>6.0364552911861512E-2</v>
      </c>
      <c r="C84" s="10">
        <f t="shared" si="32"/>
        <v>4.1596645175372135E-2</v>
      </c>
      <c r="D84" s="10">
        <f t="shared" si="33"/>
        <v>5.7953866490898703E-2</v>
      </c>
      <c r="E84" s="10">
        <f t="shared" si="34"/>
        <v>0.24818893154036428</v>
      </c>
      <c r="F84" s="10">
        <f t="shared" si="43"/>
        <v>0.16545928769357618</v>
      </c>
      <c r="G84" s="10">
        <f t="shared" si="35"/>
        <v>37.974207400286815</v>
      </c>
      <c r="H84" s="10">
        <f t="shared" si="36"/>
        <v>3.7974207400286817</v>
      </c>
      <c r="I84" s="10">
        <f t="shared" si="45"/>
        <v>0.98004268331891764</v>
      </c>
      <c r="J84" s="10">
        <f t="shared" si="46"/>
        <v>1.4483279186600255</v>
      </c>
      <c r="K84" s="55">
        <f t="shared" si="37"/>
        <v>3.6208197966500637</v>
      </c>
      <c r="L84" s="58">
        <f t="shared" si="38"/>
        <v>1.2000000000000002</v>
      </c>
      <c r="M84" s="9">
        <f t="shared" si="29"/>
        <v>1765.8000000000004</v>
      </c>
      <c r="N84" s="10">
        <f t="shared" si="47"/>
        <v>2578.2187404090901</v>
      </c>
      <c r="O84" s="10">
        <f t="shared" si="30"/>
        <v>328.24237730108734</v>
      </c>
      <c r="P84" s="10">
        <f t="shared" si="48"/>
        <v>2.2306651532523775E-2</v>
      </c>
      <c r="Q84" s="52">
        <f t="shared" si="31"/>
        <v>0.36330833407919777</v>
      </c>
    </row>
    <row r="85" spans="1:17" x14ac:dyDescent="0.35">
      <c r="A85" s="9">
        <v>1.4</v>
      </c>
      <c r="B85" s="10">
        <f t="shared" si="44"/>
        <v>5.6340249384404066E-2</v>
      </c>
      <c r="C85" s="10">
        <f t="shared" si="32"/>
        <v>3.8738409543945716E-2</v>
      </c>
      <c r="D85" s="10">
        <f t="shared" si="33"/>
        <v>5.4239112433649241E-2</v>
      </c>
      <c r="E85" s="10">
        <f t="shared" si="34"/>
        <v>0.23961080137244667</v>
      </c>
      <c r="F85" s="10">
        <f t="shared" si="43"/>
        <v>0.17115057240889048</v>
      </c>
      <c r="G85" s="10">
        <f t="shared" si="35"/>
        <v>36.711447813149142</v>
      </c>
      <c r="H85" s="10">
        <f t="shared" si="36"/>
        <v>3.6711447813149141</v>
      </c>
      <c r="I85" s="10">
        <f t="shared" si="45"/>
        <v>0.98136284660722195</v>
      </c>
      <c r="J85" s="10">
        <f t="shared" si="46"/>
        <v>1.4720342928293493</v>
      </c>
      <c r="K85" s="55">
        <f t="shared" si="37"/>
        <v>3.6800857320733731</v>
      </c>
      <c r="L85" s="58">
        <f t="shared" si="38"/>
        <v>1.1199999999999999</v>
      </c>
      <c r="M85" s="9">
        <f t="shared" si="29"/>
        <v>1538.2079999999996</v>
      </c>
      <c r="N85" s="10">
        <f t="shared" si="47"/>
        <v>2249.9763631080027</v>
      </c>
      <c r="O85" s="10">
        <f t="shared" si="30"/>
        <v>306.43987629012372</v>
      </c>
      <c r="P85" s="10">
        <f t="shared" si="48"/>
        <v>2.2312500093936486E-2</v>
      </c>
      <c r="Q85" s="52">
        <f t="shared" si="31"/>
        <v>0.38561498561172153</v>
      </c>
    </row>
    <row r="86" spans="1:17" x14ac:dyDescent="0.35">
      <c r="A86" s="9">
        <v>1.3</v>
      </c>
      <c r="B86" s="10">
        <f t="shared" si="44"/>
        <v>5.2315945856946641E-2</v>
      </c>
      <c r="C86" s="10">
        <f t="shared" si="32"/>
        <v>3.589262632019842E-2</v>
      </c>
      <c r="D86" s="10">
        <f t="shared" si="33"/>
        <v>5.0503251522108605E-2</v>
      </c>
      <c r="E86" s="10">
        <f t="shared" si="34"/>
        <v>0.23073840103679227</v>
      </c>
      <c r="F86" s="10">
        <f t="shared" si="43"/>
        <v>0.17749107772060943</v>
      </c>
      <c r="G86" s="10">
        <f t="shared" si="35"/>
        <v>35.400006512271077</v>
      </c>
      <c r="H86" s="10">
        <f t="shared" si="36"/>
        <v>3.5400006512271078</v>
      </c>
      <c r="I86" s="10">
        <f t="shared" si="45"/>
        <v>0.98268449912911848</v>
      </c>
      <c r="J86" s="10">
        <f t="shared" si="46"/>
        <v>1.4980437505855628</v>
      </c>
      <c r="K86" s="55">
        <f t="shared" si="37"/>
        <v>3.745109376463907</v>
      </c>
      <c r="L86" s="58">
        <f t="shared" si="38"/>
        <v>1.04</v>
      </c>
      <c r="M86" s="9">
        <f t="shared" si="29"/>
        <v>1326.3120000000001</v>
      </c>
      <c r="N86" s="10">
        <f t="shared" si="47"/>
        <v>1943.536486817879</v>
      </c>
      <c r="O86" s="10">
        <f t="shared" si="30"/>
        <v>284.51480818794153</v>
      </c>
      <c r="P86" s="10">
        <f t="shared" si="48"/>
        <v>2.2309637590209482E-2</v>
      </c>
      <c r="Q86" s="52">
        <f t="shared" si="31"/>
        <v>0.40792748570565801</v>
      </c>
    </row>
    <row r="87" spans="1:17" x14ac:dyDescent="0.35">
      <c r="A87" s="9">
        <v>1.2</v>
      </c>
      <c r="B87" s="10">
        <f t="shared" si="44"/>
        <v>4.8291642329489202E-2</v>
      </c>
      <c r="C87" s="10">
        <f t="shared" si="32"/>
        <v>3.3059226942466748E-2</v>
      </c>
      <c r="D87" s="10">
        <f t="shared" si="33"/>
        <v>4.6746247523888257E-2</v>
      </c>
      <c r="E87" s="10">
        <f t="shared" si="34"/>
        <v>0.22153629554266627</v>
      </c>
      <c r="F87" s="10">
        <f t="shared" si="43"/>
        <v>0.18461357961888855</v>
      </c>
      <c r="G87" s="10">
        <f t="shared" si="35"/>
        <v>34.034253168972889</v>
      </c>
      <c r="H87" s="10">
        <f t="shared" si="36"/>
        <v>3.4034253168972888</v>
      </c>
      <c r="I87" s="10">
        <f t="shared" si="45"/>
        <v>0.98400763757483212</v>
      </c>
      <c r="J87" s="10">
        <f t="shared" si="46"/>
        <v>1.526776979568621</v>
      </c>
      <c r="K87" s="55">
        <f t="shared" si="37"/>
        <v>3.8169424489215524</v>
      </c>
      <c r="L87" s="58">
        <f t="shared" si="38"/>
        <v>0.96</v>
      </c>
      <c r="M87" s="9">
        <f t="shared" si="29"/>
        <v>1130.1120000000001</v>
      </c>
      <c r="N87" s="10">
        <f t="shared" si="47"/>
        <v>1659.0216786299375</v>
      </c>
      <c r="O87" s="10">
        <f t="shared" si="30"/>
        <v>262.46688770994274</v>
      </c>
      <c r="P87" s="10">
        <f t="shared" si="48"/>
        <v>2.229586202089218E-2</v>
      </c>
      <c r="Q87" s="52">
        <f t="shared" si="31"/>
        <v>0.4302371232958675</v>
      </c>
    </row>
    <row r="88" spans="1:17" x14ac:dyDescent="0.35">
      <c r="A88" s="9">
        <v>1.1000000000000001</v>
      </c>
      <c r="B88" s="10">
        <f t="shared" si="44"/>
        <v>4.4267338802031778E-2</v>
      </c>
      <c r="C88" s="10">
        <f t="shared" si="32"/>
        <v>3.0238143281784018E-2</v>
      </c>
      <c r="D88" s="10">
        <f t="shared" si="33"/>
        <v>4.2968064316683006E-2</v>
      </c>
      <c r="E88" s="10">
        <f t="shared" si="34"/>
        <v>0.21196146253811535</v>
      </c>
      <c r="F88" s="10">
        <f t="shared" si="43"/>
        <v>0.19269223867101393</v>
      </c>
      <c r="G88" s="10">
        <f t="shared" si="35"/>
        <v>32.607360579306743</v>
      </c>
      <c r="H88" s="10">
        <f t="shared" si="36"/>
        <v>3.2607360579306741</v>
      </c>
      <c r="I88" s="10">
        <f t="shared" si="45"/>
        <v>0.98533225863724527</v>
      </c>
      <c r="J88" s="10">
        <f t="shared" si="46"/>
        <v>1.5587752600965386</v>
      </c>
      <c r="K88" s="55">
        <f t="shared" si="37"/>
        <v>3.8969381502413465</v>
      </c>
      <c r="L88" s="58">
        <f t="shared" si="38"/>
        <v>0.88000000000000012</v>
      </c>
      <c r="M88" s="9">
        <f t="shared" si="29"/>
        <v>949.60800000000029</v>
      </c>
      <c r="N88" s="10">
        <f t="shared" si="47"/>
        <v>1396.5547909199947</v>
      </c>
      <c r="O88" s="10">
        <f t="shared" si="30"/>
        <v>240.29583061484004</v>
      </c>
      <c r="P88" s="10">
        <f t="shared" si="48"/>
        <v>2.2268170754780839E-2</v>
      </c>
      <c r="Q88" s="52">
        <f t="shared" si="31"/>
        <v>0.45253298531675967</v>
      </c>
    </row>
    <row r="89" spans="1:17" x14ac:dyDescent="0.35">
      <c r="A89" s="9">
        <v>1</v>
      </c>
      <c r="B89" s="10">
        <f t="shared" si="44"/>
        <v>4.0243035274574339E-2</v>
      </c>
      <c r="C89" s="10">
        <f t="shared" si="32"/>
        <v>2.7429307638991006E-2</v>
      </c>
      <c r="D89" s="10">
        <f t="shared" si="33"/>
        <v>3.9168665888120235E-2</v>
      </c>
      <c r="E89" s="10">
        <f t="shared" si="34"/>
        <v>0.20196080752519999</v>
      </c>
      <c r="F89" s="10">
        <f t="shared" si="43"/>
        <v>0.20196080752519999</v>
      </c>
      <c r="G89" s="10">
        <f t="shared" si="35"/>
        <v>31.110913964807711</v>
      </c>
      <c r="H89" s="10">
        <f t="shared" si="36"/>
        <v>3.1110913964807709</v>
      </c>
      <c r="I89" s="10">
        <f t="shared" si="45"/>
        <v>0.98665835901194854</v>
      </c>
      <c r="J89" s="10">
        <f t="shared" si="46"/>
        <v>1.5947500308470253</v>
      </c>
      <c r="K89" s="55">
        <f t="shared" si="37"/>
        <v>3.9868750771175634</v>
      </c>
      <c r="L89" s="58">
        <f t="shared" si="38"/>
        <v>0.8</v>
      </c>
      <c r="M89" s="9">
        <f t="shared" si="29"/>
        <v>784.80000000000018</v>
      </c>
      <c r="N89" s="10">
        <f t="shared" si="47"/>
        <v>1156.2589603051547</v>
      </c>
      <c r="O89" s="10">
        <f t="shared" si="30"/>
        <v>218.0013537034871</v>
      </c>
      <c r="P89" s="10">
        <f t="shared" si="48"/>
        <v>2.2222360214422743E-2</v>
      </c>
      <c r="Q89" s="52">
        <f t="shared" si="31"/>
        <v>0.4748011560715405</v>
      </c>
    </row>
    <row r="90" spans="1:17" x14ac:dyDescent="0.35">
      <c r="A90" s="9">
        <v>0.9</v>
      </c>
      <c r="B90" s="10">
        <f t="shared" si="44"/>
        <v>3.6218731747116907E-2</v>
      </c>
      <c r="C90" s="10">
        <f t="shared" si="32"/>
        <v>2.4632652741865178E-2</v>
      </c>
      <c r="D90" s="10">
        <f t="shared" si="33"/>
        <v>3.5348016335608093E-2</v>
      </c>
      <c r="E90" s="10">
        <f t="shared" si="34"/>
        <v>0.19146752430889608</v>
      </c>
      <c r="F90" s="10">
        <f t="shared" si="43"/>
        <v>0.21274169367655119</v>
      </c>
      <c r="G90" s="10">
        <f t="shared" si="35"/>
        <v>29.534339031503777</v>
      </c>
      <c r="H90" s="10">
        <f t="shared" si="36"/>
        <v>2.9534339031503776</v>
      </c>
      <c r="I90" s="10">
        <f t="shared" si="45"/>
        <v>0.98798593539729196</v>
      </c>
      <c r="J90" s="10">
        <f t="shared" si="46"/>
        <v>1.6356603237407366</v>
      </c>
      <c r="K90" s="55">
        <f t="shared" si="37"/>
        <v>4.0891508093518416</v>
      </c>
      <c r="L90" s="58">
        <f t="shared" si="38"/>
        <v>0.72000000000000008</v>
      </c>
      <c r="M90" s="9">
        <f t="shared" si="29"/>
        <v>635.6880000000001</v>
      </c>
      <c r="N90" s="10">
        <f t="shared" si="47"/>
        <v>938.25760660166759</v>
      </c>
      <c r="O90" s="10">
        <f t="shared" si="30"/>
        <v>195.58317481769075</v>
      </c>
      <c r="P90" s="10">
        <f t="shared" si="48"/>
        <v>2.2152358683621105E-2</v>
      </c>
      <c r="Q90" s="52">
        <f t="shared" si="31"/>
        <v>0.49702351628596325</v>
      </c>
    </row>
    <row r="91" spans="1:17" x14ac:dyDescent="0.35">
      <c r="A91" s="9">
        <v>0.8</v>
      </c>
      <c r="B91" s="10">
        <f t="shared" si="44"/>
        <v>3.2194428219659475E-2</v>
      </c>
      <c r="C91" s="10">
        <f t="shared" si="32"/>
        <v>2.1848111742268139E-2</v>
      </c>
      <c r="D91" s="10">
        <f t="shared" si="33"/>
        <v>3.1506079866182299E-2</v>
      </c>
      <c r="E91" s="10">
        <f t="shared" si="34"/>
        <v>0.18039556833407272</v>
      </c>
      <c r="F91" s="10">
        <f t="shared" si="43"/>
        <v>0.22549446041759089</v>
      </c>
      <c r="G91" s="10">
        <f t="shared" si="35"/>
        <v>27.864033979122233</v>
      </c>
      <c r="H91" s="10">
        <f t="shared" si="36"/>
        <v>2.7864033979122231</v>
      </c>
      <c r="I91" s="10">
        <f t="shared" si="45"/>
        <v>0.98931498449443378</v>
      </c>
      <c r="J91" s="10">
        <f t="shared" si="46"/>
        <v>1.6828389741934198</v>
      </c>
      <c r="K91" s="55">
        <f t="shared" si="37"/>
        <v>4.2070974354835498</v>
      </c>
      <c r="L91" s="58">
        <f t="shared" si="38"/>
        <v>0.64000000000000012</v>
      </c>
      <c r="M91" s="9">
        <f t="shared" si="29"/>
        <v>502.27200000000022</v>
      </c>
      <c r="N91" s="10">
        <f t="shared" si="47"/>
        <v>742.67443178397684</v>
      </c>
      <c r="O91" s="10">
        <f t="shared" si="30"/>
        <v>173.04101283898171</v>
      </c>
      <c r="P91" s="10">
        <f t="shared" si="48"/>
        <v>2.2049058720563418E-2</v>
      </c>
      <c r="Q91" s="52">
        <f t="shared" si="31"/>
        <v>0.51917587496958439</v>
      </c>
    </row>
    <row r="92" spans="1:17" x14ac:dyDescent="0.35">
      <c r="A92" s="9">
        <v>0.7</v>
      </c>
      <c r="B92" s="10">
        <f t="shared" si="44"/>
        <v>2.8170124692202033E-2</v>
      </c>
      <c r="C92" s="10">
        <f t="shared" si="32"/>
        <v>1.9075618213311503E-2</v>
      </c>
      <c r="D92" s="10">
        <f t="shared" si="33"/>
        <v>2.7642820796351834E-2</v>
      </c>
      <c r="E92" s="10">
        <f t="shared" si="34"/>
        <v>0.16863088898990614</v>
      </c>
      <c r="F92" s="10">
        <f t="shared" si="43"/>
        <v>0.2409012699855802</v>
      </c>
      <c r="G92" s="10">
        <f t="shared" si="35"/>
        <v>26.081993289432152</v>
      </c>
      <c r="H92" s="10">
        <f t="shared" si="36"/>
        <v>2.6081993289432153</v>
      </c>
      <c r="I92" s="10">
        <f t="shared" si="45"/>
        <v>0.99064550300738941</v>
      </c>
      <c r="J92" s="10">
        <f t="shared" si="46"/>
        <v>1.738209206813299</v>
      </c>
      <c r="K92" s="55">
        <f t="shared" si="37"/>
        <v>4.3455230170332477</v>
      </c>
      <c r="L92" s="58">
        <f t="shared" si="38"/>
        <v>0.55999999999999994</v>
      </c>
      <c r="M92" s="9">
        <f t="shared" si="29"/>
        <v>384.55199999999991</v>
      </c>
      <c r="N92" s="10">
        <f t="shared" si="47"/>
        <v>569.63341894499513</v>
      </c>
      <c r="O92" s="10">
        <f t="shared" si="30"/>
        <v>150.37458768734729</v>
      </c>
      <c r="P92" s="10">
        <f t="shared" si="48"/>
        <v>2.189814878219707E-2</v>
      </c>
      <c r="Q92" s="52">
        <f t="shared" si="31"/>
        <v>0.54122493369014779</v>
      </c>
    </row>
    <row r="93" spans="1:17" x14ac:dyDescent="0.35">
      <c r="A93" s="9">
        <v>0.6</v>
      </c>
      <c r="B93" s="10">
        <f t="shared" si="44"/>
        <v>2.4145821164744601E-2</v>
      </c>
      <c r="C93" s="10">
        <f t="shared" si="32"/>
        <v>1.6315106146541119E-2</v>
      </c>
      <c r="D93" s="10">
        <f t="shared" si="33"/>
        <v>2.375820355194351E-2</v>
      </c>
      <c r="E93" s="10">
        <f t="shared" si="34"/>
        <v>0.15601674343372041</v>
      </c>
      <c r="F93" s="10">
        <f t="shared" si="43"/>
        <v>0.26002790572286738</v>
      </c>
      <c r="G93" s="10">
        <f t="shared" si="35"/>
        <v>24.163503873603787</v>
      </c>
      <c r="H93" s="10">
        <f t="shared" si="36"/>
        <v>2.4163503873603789</v>
      </c>
      <c r="I93" s="10">
        <f t="shared" si="45"/>
        <v>0.99197748764307925</v>
      </c>
      <c r="J93" s="10">
        <f t="shared" si="46"/>
        <v>1.8046809231900274</v>
      </c>
      <c r="K93" s="55">
        <f t="shared" si="37"/>
        <v>4.5117023079750682</v>
      </c>
      <c r="L93" s="58">
        <f t="shared" si="38"/>
        <v>0.48</v>
      </c>
      <c r="M93" s="9">
        <f t="shared" si="29"/>
        <v>282.52800000000002</v>
      </c>
      <c r="N93" s="10">
        <f t="shared" si="47"/>
        <v>419.25883125764784</v>
      </c>
      <c r="O93" s="10">
        <f t="shared" si="30"/>
        <v>127.58362031994483</v>
      </c>
      <c r="P93" s="10">
        <f t="shared" si="48"/>
        <v>2.1675776472977373E-2</v>
      </c>
      <c r="Q93" s="52">
        <f t="shared" si="31"/>
        <v>0.56312308247234488</v>
      </c>
    </row>
    <row r="94" spans="1:17" x14ac:dyDescent="0.35">
      <c r="A94" s="9">
        <v>0.499999999999999</v>
      </c>
      <c r="B94" s="10">
        <f t="shared" si="44"/>
        <v>2.0121517637287128E-2</v>
      </c>
      <c r="C94" s="10">
        <f t="shared" si="32"/>
        <v>1.3566509949139504E-2</v>
      </c>
      <c r="D94" s="10">
        <f t="shared" si="33"/>
        <v>1.9852192667945214E-2</v>
      </c>
      <c r="E94" s="10">
        <f t="shared" si="34"/>
        <v>0.14232732745320861</v>
      </c>
      <c r="F94" s="10">
        <f t="shared" si="43"/>
        <v>0.28465465490641778</v>
      </c>
      <c r="G94" s="10">
        <f t="shared" si="35"/>
        <v>22.073010923517931</v>
      </c>
      <c r="H94" s="10">
        <f t="shared" si="36"/>
        <v>2.2073010923517931</v>
      </c>
      <c r="I94" s="10">
        <f t="shared" si="45"/>
        <v>0.99331093511137647</v>
      </c>
      <c r="J94" s="10">
        <f t="shared" si="46"/>
        <v>1.8869379144777194</v>
      </c>
      <c r="K94" s="55">
        <f t="shared" si="37"/>
        <v>4.7173447861942988</v>
      </c>
      <c r="L94" s="58">
        <f t="shared" si="38"/>
        <v>0.39999999999999925</v>
      </c>
      <c r="M94" s="9">
        <f t="shared" si="29"/>
        <v>196.19999999999925</v>
      </c>
      <c r="N94" s="10">
        <f t="shared" si="47"/>
        <v>291.67521093770301</v>
      </c>
      <c r="O94" s="10">
        <f t="shared" si="30"/>
        <v>104.66783272976153</v>
      </c>
      <c r="P94" s="10">
        <f t="shared" si="48"/>
        <v>2.1339007692102292E-2</v>
      </c>
      <c r="Q94" s="52">
        <f t="shared" si="31"/>
        <v>0.58479885894532224</v>
      </c>
    </row>
    <row r="95" spans="1:17" x14ac:dyDescent="0.35">
      <c r="A95" s="9">
        <v>0.39999999999999902</v>
      </c>
      <c r="B95" s="10">
        <f t="shared" si="44"/>
        <v>1.6097214109829696E-2</v>
      </c>
      <c r="C95" s="10">
        <f t="shared" si="32"/>
        <v>1.0829764441146935E-2</v>
      </c>
      <c r="D95" s="10">
        <f t="shared" si="33"/>
        <v>1.5924752788348383E-2</v>
      </c>
      <c r="E95" s="10">
        <f t="shared" si="34"/>
        <v>0.12721585235514513</v>
      </c>
      <c r="F95" s="10">
        <f t="shared" si="43"/>
        <v>0.31803963088786358</v>
      </c>
      <c r="G95" s="10">
        <f t="shared" si="35"/>
        <v>19.755982264345388</v>
      </c>
      <c r="H95" s="10">
        <f t="shared" si="36"/>
        <v>1.9755982264345389</v>
      </c>
      <c r="I95" s="10">
        <f t="shared" si="45"/>
        <v>0.99464584212515295</v>
      </c>
      <c r="J95" s="10">
        <f t="shared" si="46"/>
        <v>1.9931830010367722</v>
      </c>
      <c r="K95" s="55">
        <f t="shared" si="37"/>
        <v>4.9829575025919306</v>
      </c>
      <c r="L95" s="58">
        <f t="shared" si="38"/>
        <v>0.31999999999999923</v>
      </c>
      <c r="M95" s="9">
        <f t="shared" si="29"/>
        <v>125.56799999999939</v>
      </c>
      <c r="N95" s="10">
        <f t="shared" si="47"/>
        <v>187.00737820794149</v>
      </c>
      <c r="O95" s="10">
        <f t="shared" si="30"/>
        <v>81.62694794427054</v>
      </c>
      <c r="P95" s="10">
        <f t="shared" si="48"/>
        <v>2.0801974501598049E-2</v>
      </c>
      <c r="Q95" s="52">
        <f t="shared" si="31"/>
        <v>0.60613786663742453</v>
      </c>
    </row>
    <row r="96" spans="1:17" x14ac:dyDescent="0.35">
      <c r="A96" s="9">
        <v>0.29999999999999899</v>
      </c>
      <c r="B96" s="10">
        <f t="shared" si="44"/>
        <v>1.2072910582372261E-2</v>
      </c>
      <c r="C96" s="10">
        <f t="shared" si="32"/>
        <v>8.1048048527004746E-3</v>
      </c>
      <c r="D96" s="10">
        <f t="shared" si="33"/>
        <v>1.1975848665988949E-2</v>
      </c>
      <c r="E96" s="10">
        <f t="shared" si="34"/>
        <v>0.11009815546101989</v>
      </c>
      <c r="F96" s="10">
        <f t="shared" si="43"/>
        <v>0.36699385153673419</v>
      </c>
      <c r="G96" s="10">
        <f t="shared" si="35"/>
        <v>17.120682760404971</v>
      </c>
      <c r="H96" s="10">
        <f t="shared" si="36"/>
        <v>1.7120682760404971</v>
      </c>
      <c r="I96" s="10">
        <f t="shared" si="45"/>
        <v>0.99598220540032589</v>
      </c>
      <c r="J96" s="10">
        <f t="shared" si="46"/>
        <v>2.1396567533062125</v>
      </c>
      <c r="K96" s="55">
        <f t="shared" si="37"/>
        <v>5.3491418832655313</v>
      </c>
      <c r="L96" s="58">
        <f t="shared" si="38"/>
        <v>0.23999999999999921</v>
      </c>
      <c r="M96" s="9">
        <f t="shared" si="29"/>
        <v>70.631999999999536</v>
      </c>
      <c r="N96" s="10">
        <f t="shared" si="47"/>
        <v>105.38043026367095</v>
      </c>
      <c r="O96" s="10">
        <f t="shared" si="30"/>
        <v>58.460690024027279</v>
      </c>
      <c r="P96" s="10">
        <f t="shared" si="48"/>
        <v>1.9864318730556399E-2</v>
      </c>
      <c r="Q96" s="52">
        <f t="shared" si="31"/>
        <v>0.62693984113902257</v>
      </c>
    </row>
    <row r="97" spans="1:17" x14ac:dyDescent="0.35">
      <c r="A97" s="9">
        <v>0.19999999999999901</v>
      </c>
      <c r="B97" s="10">
        <f t="shared" si="44"/>
        <v>8.0486070549148272E-3</v>
      </c>
      <c r="C97" s="10">
        <f t="shared" si="32"/>
        <v>5.3915668212917061E-3</v>
      </c>
      <c r="D97" s="10">
        <f t="shared" si="33"/>
        <v>8.0054451623876293E-3</v>
      </c>
      <c r="E97" s="10">
        <f t="shared" si="34"/>
        <v>8.9834432362608338E-2</v>
      </c>
      <c r="F97" s="10">
        <f t="shared" si="43"/>
        <v>0.44917216181304392</v>
      </c>
      <c r="G97" s="10">
        <f t="shared" si="35"/>
        <v>13.988367582305326</v>
      </c>
      <c r="H97" s="10">
        <f t="shared" si="36"/>
        <v>1.3988367582305326</v>
      </c>
      <c r="I97" s="10">
        <f t="shared" si="45"/>
        <v>0.9973200216559015</v>
      </c>
      <c r="J97" s="10">
        <f t="shared" si="46"/>
        <v>2.365534923853684</v>
      </c>
      <c r="K97" s="55">
        <f t="shared" si="37"/>
        <v>5.9138373096342098</v>
      </c>
      <c r="L97" s="58">
        <f t="shared" si="38"/>
        <v>0.15999999999999923</v>
      </c>
      <c r="M97" s="9">
        <f t="shared" si="29"/>
        <v>31.391999999999694</v>
      </c>
      <c r="N97" s="10">
        <f t="shared" si="47"/>
        <v>46.919740239643666</v>
      </c>
      <c r="O97" s="10">
        <f t="shared" si="30"/>
        <v>35.168784061254001</v>
      </c>
      <c r="P97" s="10">
        <f t="shared" si="48"/>
        <v>1.7924966392076542E-2</v>
      </c>
      <c r="Q97" s="52">
        <f t="shared" si="31"/>
        <v>0.64680415986957895</v>
      </c>
    </row>
    <row r="98" spans="1:17" ht="15" thickBot="1" x14ac:dyDescent="0.4">
      <c r="A98" s="15">
        <v>0.1</v>
      </c>
      <c r="B98" s="16">
        <f t="shared" si="44"/>
        <v>4.0243035274574344E-3</v>
      </c>
      <c r="C98" s="16">
        <f t="shared" si="32"/>
        <v>2.6899863890426571E-3</v>
      </c>
      <c r="D98" s="16">
        <f t="shared" si="33"/>
        <v>4.0135072475890963E-3</v>
      </c>
      <c r="E98" s="16">
        <f t="shared" si="34"/>
        <v>6.3479935936248413E-2</v>
      </c>
      <c r="F98" s="16">
        <f t="shared" si="43"/>
        <v>0.63479935936248411</v>
      </c>
      <c r="G98" s="16">
        <f t="shared" si="35"/>
        <v>9.8979074482520897</v>
      </c>
      <c r="H98" s="16">
        <f t="shared" si="36"/>
        <v>0.98979074482520901</v>
      </c>
      <c r="I98" s="16">
        <f t="shared" si="45"/>
        <v>0.99865928761402012</v>
      </c>
      <c r="J98" s="16">
        <f t="shared" si="46"/>
        <v>2.8102793696678656</v>
      </c>
      <c r="K98" s="56">
        <f t="shared" si="37"/>
        <v>7.0256984241696641</v>
      </c>
      <c r="L98" s="64">
        <f t="shared" si="38"/>
        <v>8.0000000000000016E-2</v>
      </c>
      <c r="M98" s="15">
        <f t="shared" si="29"/>
        <v>7.8480000000000034</v>
      </c>
      <c r="N98" s="16">
        <f t="shared" si="47"/>
        <v>11.750956178389664</v>
      </c>
      <c r="O98" s="16">
        <f>N98-U99</f>
        <v>11.750956178389664</v>
      </c>
      <c r="P98" s="16">
        <f t="shared" si="48"/>
        <v>1.1978548601824327E-2</v>
      </c>
      <c r="Q98" s="53">
        <f t="shared" si="31"/>
        <v>0.66472912626165548</v>
      </c>
    </row>
    <row r="99" spans="1:17" ht="15" thickBot="1" x14ac:dyDescent="0.4">
      <c r="A99" s="9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52"/>
      <c r="N99" s="10"/>
      <c r="O99" s="10"/>
      <c r="P99" s="10"/>
      <c r="Q99" s="52"/>
    </row>
    <row r="100" spans="1:17" ht="15" thickBot="1" x14ac:dyDescent="0.4">
      <c r="A100" s="9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52"/>
      <c r="N100" s="10"/>
      <c r="O100" s="10"/>
      <c r="P100" s="10"/>
      <c r="Q100" s="51"/>
    </row>
    <row r="101" spans="1:17" ht="15" thickBot="1" x14ac:dyDescent="0.4">
      <c r="A101" s="9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52"/>
      <c r="N101" s="10"/>
      <c r="O101" s="10"/>
      <c r="P101" s="10"/>
      <c r="Q101" s="51"/>
    </row>
    <row r="102" spans="1:17" ht="15" thickBot="1" x14ac:dyDescent="0.4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52"/>
      <c r="N102" s="10"/>
      <c r="O102" s="10"/>
      <c r="P102" s="10"/>
      <c r="Q102" s="51"/>
    </row>
    <row r="103" spans="1:17" ht="15" thickBot="1" x14ac:dyDescent="0.4">
      <c r="A103" s="9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52"/>
      <c r="N103" s="10"/>
      <c r="O103" s="10"/>
      <c r="P103" s="10"/>
      <c r="Q103" s="51"/>
    </row>
    <row r="104" spans="1:17" ht="15" thickBot="1" x14ac:dyDescent="0.4">
      <c r="A104" s="9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52"/>
      <c r="N104" s="10"/>
      <c r="O104" s="10"/>
      <c r="P104" s="10"/>
      <c r="Q104" s="51"/>
    </row>
    <row r="105" spans="1:17" ht="15" thickBot="1" x14ac:dyDescent="0.4">
      <c r="A105" s="9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52"/>
      <c r="N105" s="10"/>
      <c r="O105" s="10"/>
      <c r="P105" s="10"/>
      <c r="Q105" s="51"/>
    </row>
    <row r="106" spans="1:17" ht="15" thickBot="1" x14ac:dyDescent="0.4">
      <c r="A106" s="9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52"/>
      <c r="N106" s="10"/>
      <c r="O106" s="10"/>
      <c r="P106" s="10"/>
      <c r="Q106" s="51"/>
    </row>
    <row r="107" spans="1:17" ht="15" thickBot="1" x14ac:dyDescent="0.4">
      <c r="A107" s="1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53"/>
      <c r="N107" s="16"/>
      <c r="O107" s="16"/>
      <c r="P107" s="16"/>
      <c r="Q107" s="51"/>
    </row>
    <row r="108" spans="1:17" ht="15" thickBot="1" x14ac:dyDescent="0.4">
      <c r="P108" s="16"/>
      <c r="Q108" s="51"/>
    </row>
    <row r="109" spans="1:17" ht="15" thickBot="1" x14ac:dyDescent="0.4">
      <c r="A109" s="15"/>
      <c r="P109" s="16"/>
      <c r="Q109" s="51"/>
    </row>
    <row r="110" spans="1:17" ht="15" thickBot="1" x14ac:dyDescent="0.4">
      <c r="P110" s="16"/>
      <c r="Q110" s="51"/>
    </row>
    <row r="111" spans="1:17" ht="15" thickBot="1" x14ac:dyDescent="0.4">
      <c r="A111" s="15"/>
      <c r="P111" s="16"/>
      <c r="Q111" s="51"/>
    </row>
    <row r="112" spans="1:17" ht="15" thickBot="1" x14ac:dyDescent="0.4">
      <c r="P112" s="16"/>
      <c r="Q112" s="51"/>
    </row>
    <row r="113" spans="1:17" ht="15" thickBot="1" x14ac:dyDescent="0.4">
      <c r="A113" s="15"/>
      <c r="P113" s="16"/>
      <c r="Q113" s="51"/>
    </row>
    <row r="114" spans="1:17" ht="15" thickBot="1" x14ac:dyDescent="0.4">
      <c r="P114" s="16"/>
      <c r="Q114" s="51"/>
    </row>
    <row r="115" spans="1:17" ht="15" thickBot="1" x14ac:dyDescent="0.4">
      <c r="A115" s="15"/>
      <c r="P115" s="16"/>
      <c r="Q115" s="51"/>
    </row>
    <row r="116" spans="1:17" ht="15" thickBot="1" x14ac:dyDescent="0.4">
      <c r="P116" s="16"/>
      <c r="Q116" s="5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tipi di rottura</vt:lpstr>
      <vt:lpstr>shoaling_T=10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guida</dc:creator>
  <cp:lastModifiedBy>utente</cp:lastModifiedBy>
  <dcterms:created xsi:type="dcterms:W3CDTF">2017-12-05T13:22:32Z</dcterms:created>
  <dcterms:modified xsi:type="dcterms:W3CDTF">2017-12-12T15:15:39Z</dcterms:modified>
</cp:coreProperties>
</file>