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ugenio\Desktop\EPCTUTTOINUSO\www.eugeniopc.it\idrmarittimaMATERIALE\ESERC\Esercitazione1Airy\"/>
    </mc:Choice>
  </mc:AlternateContent>
  <bookViews>
    <workbookView xWindow="240" yWindow="195" windowWidth="20115" windowHeight="787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J43" i="1" l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BK376" i="1" l="1"/>
  <c r="BA376" i="1"/>
  <c r="AT376" i="1"/>
  <c r="I376" i="1"/>
  <c r="J376" i="1" s="1"/>
  <c r="K376" i="1" s="1"/>
  <c r="L377" i="1"/>
  <c r="M377" i="1" s="1"/>
  <c r="N377" i="1" s="1"/>
  <c r="L378" i="1"/>
  <c r="M378" i="1" s="1"/>
  <c r="N378" i="1" s="1"/>
  <c r="L379" i="1"/>
  <c r="M379" i="1" s="1"/>
  <c r="N379" i="1" s="1"/>
  <c r="L380" i="1"/>
  <c r="M380" i="1" s="1"/>
  <c r="N380" i="1" s="1"/>
  <c r="L381" i="1"/>
  <c r="M381" i="1" s="1"/>
  <c r="N381" i="1" s="1"/>
  <c r="L382" i="1"/>
  <c r="M382" i="1" s="1"/>
  <c r="N382" i="1" s="1"/>
  <c r="L383" i="1"/>
  <c r="M383" i="1" s="1"/>
  <c r="N383" i="1" s="1"/>
  <c r="L384" i="1"/>
  <c r="M384" i="1" s="1"/>
  <c r="N384" i="1" s="1"/>
  <c r="L385" i="1"/>
  <c r="M385" i="1" s="1"/>
  <c r="N385" i="1" s="1"/>
  <c r="L386" i="1"/>
  <c r="M386" i="1" s="1"/>
  <c r="N386" i="1" s="1"/>
  <c r="L387" i="1"/>
  <c r="M387" i="1" s="1"/>
  <c r="N387" i="1" s="1"/>
  <c r="L388" i="1"/>
  <c r="M388" i="1" s="1"/>
  <c r="N388" i="1" s="1"/>
  <c r="L389" i="1"/>
  <c r="M389" i="1" s="1"/>
  <c r="N389" i="1" s="1"/>
  <c r="L390" i="1"/>
  <c r="M390" i="1" s="1"/>
  <c r="N390" i="1" s="1"/>
  <c r="L391" i="1"/>
  <c r="M391" i="1" s="1"/>
  <c r="N391" i="1" s="1"/>
  <c r="L392" i="1"/>
  <c r="M392" i="1" s="1"/>
  <c r="N392" i="1" s="1"/>
  <c r="L393" i="1"/>
  <c r="M393" i="1" s="1"/>
  <c r="N393" i="1" s="1"/>
  <c r="L394" i="1"/>
  <c r="M394" i="1" s="1"/>
  <c r="N394" i="1" s="1"/>
  <c r="L395" i="1"/>
  <c r="M395" i="1" s="1"/>
  <c r="N395" i="1" s="1"/>
  <c r="L396" i="1"/>
  <c r="M396" i="1" s="1"/>
  <c r="N396" i="1" s="1"/>
  <c r="L397" i="1"/>
  <c r="M397" i="1" s="1"/>
  <c r="N397" i="1" s="1"/>
  <c r="L398" i="1"/>
  <c r="M398" i="1" s="1"/>
  <c r="N398" i="1" s="1"/>
  <c r="L399" i="1"/>
  <c r="M399" i="1" s="1"/>
  <c r="N399" i="1" s="1"/>
  <c r="L400" i="1"/>
  <c r="M400" i="1" s="1"/>
  <c r="N400" i="1" s="1"/>
  <c r="L401" i="1"/>
  <c r="M401" i="1" s="1"/>
  <c r="N401" i="1" s="1"/>
  <c r="L402" i="1"/>
  <c r="M402" i="1" s="1"/>
  <c r="N402" i="1" s="1"/>
  <c r="L403" i="1"/>
  <c r="M403" i="1" s="1"/>
  <c r="N403" i="1" s="1"/>
  <c r="L404" i="1"/>
  <c r="M404" i="1" s="1"/>
  <c r="N404" i="1" s="1"/>
  <c r="L376" i="1"/>
  <c r="M376" i="1" s="1"/>
  <c r="N376" i="1" s="1"/>
  <c r="I377" i="1"/>
  <c r="J377" i="1" s="1"/>
  <c r="K377" i="1" s="1"/>
  <c r="I378" i="1"/>
  <c r="J378" i="1" s="1"/>
  <c r="K378" i="1" s="1"/>
  <c r="I379" i="1"/>
  <c r="J379" i="1" s="1"/>
  <c r="K379" i="1" s="1"/>
  <c r="I380" i="1"/>
  <c r="J380" i="1" s="1"/>
  <c r="K380" i="1" s="1"/>
  <c r="I381" i="1"/>
  <c r="J381" i="1" s="1"/>
  <c r="K381" i="1" s="1"/>
  <c r="I382" i="1"/>
  <c r="J382" i="1" s="1"/>
  <c r="K382" i="1" s="1"/>
  <c r="I383" i="1"/>
  <c r="J383" i="1" s="1"/>
  <c r="K383" i="1" s="1"/>
  <c r="I384" i="1"/>
  <c r="J384" i="1" s="1"/>
  <c r="K384" i="1" s="1"/>
  <c r="I385" i="1"/>
  <c r="J385" i="1" s="1"/>
  <c r="K385" i="1" s="1"/>
  <c r="I386" i="1"/>
  <c r="J386" i="1" s="1"/>
  <c r="K386" i="1" s="1"/>
  <c r="I387" i="1"/>
  <c r="J387" i="1" s="1"/>
  <c r="K387" i="1" s="1"/>
  <c r="I388" i="1"/>
  <c r="J388" i="1" s="1"/>
  <c r="K388" i="1" s="1"/>
  <c r="I389" i="1"/>
  <c r="J389" i="1" s="1"/>
  <c r="K389" i="1" s="1"/>
  <c r="I390" i="1"/>
  <c r="J390" i="1" s="1"/>
  <c r="K390" i="1" s="1"/>
  <c r="I391" i="1"/>
  <c r="J391" i="1" s="1"/>
  <c r="K391" i="1" s="1"/>
  <c r="I392" i="1"/>
  <c r="J392" i="1" s="1"/>
  <c r="K392" i="1" s="1"/>
  <c r="I393" i="1"/>
  <c r="J393" i="1" s="1"/>
  <c r="K393" i="1" s="1"/>
  <c r="I394" i="1"/>
  <c r="J394" i="1" s="1"/>
  <c r="K394" i="1" s="1"/>
  <c r="I395" i="1"/>
  <c r="J395" i="1" s="1"/>
  <c r="K395" i="1" s="1"/>
  <c r="I396" i="1"/>
  <c r="J396" i="1" s="1"/>
  <c r="K396" i="1" s="1"/>
  <c r="I397" i="1"/>
  <c r="J397" i="1" s="1"/>
  <c r="K397" i="1" s="1"/>
  <c r="I398" i="1"/>
  <c r="J398" i="1" s="1"/>
  <c r="K398" i="1" s="1"/>
  <c r="I399" i="1"/>
  <c r="J399" i="1" s="1"/>
  <c r="K399" i="1" s="1"/>
  <c r="I400" i="1"/>
  <c r="J400" i="1" s="1"/>
  <c r="K400" i="1" s="1"/>
  <c r="I401" i="1"/>
  <c r="J401" i="1" s="1"/>
  <c r="K401" i="1" s="1"/>
  <c r="I402" i="1"/>
  <c r="J402" i="1" s="1"/>
  <c r="K402" i="1" s="1"/>
  <c r="I403" i="1"/>
  <c r="J403" i="1" s="1"/>
  <c r="K403" i="1" s="1"/>
  <c r="I404" i="1"/>
  <c r="J404" i="1" s="1"/>
  <c r="K404" i="1" s="1"/>
  <c r="D93" i="1" l="1"/>
  <c r="E93" i="1" s="1"/>
  <c r="F93" i="1" s="1"/>
  <c r="D85" i="1"/>
  <c r="E85" i="1" s="1"/>
  <c r="F85" i="1" s="1"/>
  <c r="D86" i="1"/>
  <c r="E86" i="1" s="1"/>
  <c r="F86" i="1" s="1"/>
  <c r="D87" i="1"/>
  <c r="E87" i="1" s="1"/>
  <c r="F87" i="1" s="1"/>
  <c r="D88" i="1"/>
  <c r="E88" i="1" s="1"/>
  <c r="F88" i="1" s="1"/>
  <c r="D89" i="1"/>
  <c r="E89" i="1" s="1"/>
  <c r="F89" i="1" s="1"/>
  <c r="D90" i="1"/>
  <c r="E90" i="1" s="1"/>
  <c r="F90" i="1" s="1"/>
  <c r="D91" i="1"/>
  <c r="E91" i="1" s="1"/>
  <c r="F91" i="1" s="1"/>
  <c r="D92" i="1"/>
  <c r="E92" i="1" s="1"/>
  <c r="F92" i="1" s="1"/>
  <c r="D94" i="1"/>
  <c r="E94" i="1" s="1"/>
  <c r="F94" i="1" s="1"/>
  <c r="D95" i="1"/>
  <c r="E95" i="1" s="1"/>
  <c r="F95" i="1" s="1"/>
  <c r="D96" i="1"/>
  <c r="E96" i="1" s="1"/>
  <c r="F96" i="1" s="1"/>
  <c r="D97" i="1"/>
  <c r="E97" i="1" s="1"/>
  <c r="F97" i="1" s="1"/>
  <c r="D98" i="1"/>
  <c r="E98" i="1" s="1"/>
  <c r="F98" i="1" s="1"/>
  <c r="D99" i="1"/>
  <c r="E99" i="1" s="1"/>
  <c r="F99" i="1" s="1"/>
  <c r="D100" i="1"/>
  <c r="E100" i="1" s="1"/>
  <c r="F100" i="1" s="1"/>
  <c r="D101" i="1"/>
  <c r="E101" i="1" s="1"/>
  <c r="F101" i="1" s="1"/>
  <c r="D102" i="1"/>
  <c r="E102" i="1" s="1"/>
  <c r="F102" i="1" s="1"/>
  <c r="D103" i="1"/>
  <c r="E103" i="1" s="1"/>
  <c r="F103" i="1" s="1"/>
  <c r="D104" i="1"/>
  <c r="E104" i="1" s="1"/>
  <c r="F104" i="1" s="1"/>
  <c r="D105" i="1"/>
  <c r="E105" i="1" s="1"/>
  <c r="F105" i="1" s="1"/>
  <c r="D106" i="1"/>
  <c r="E106" i="1" s="1"/>
  <c r="F106" i="1" s="1"/>
  <c r="D107" i="1"/>
  <c r="E107" i="1" s="1"/>
  <c r="F107" i="1" s="1"/>
  <c r="D108" i="1"/>
  <c r="E108" i="1" s="1"/>
  <c r="F108" i="1" s="1"/>
  <c r="D109" i="1"/>
  <c r="E109" i="1" s="1"/>
  <c r="F109" i="1" s="1"/>
  <c r="D110" i="1"/>
  <c r="E110" i="1" s="1"/>
  <c r="F110" i="1" s="1"/>
  <c r="D111" i="1"/>
  <c r="E111" i="1" s="1"/>
  <c r="F111" i="1" s="1"/>
  <c r="D112" i="1"/>
  <c r="E112" i="1" s="1"/>
  <c r="F112" i="1" s="1"/>
  <c r="D84" i="1" l="1"/>
  <c r="C346" i="1" l="1"/>
  <c r="C347" i="1" s="1"/>
  <c r="C348" i="1" s="1"/>
  <c r="C349" i="1" s="1"/>
  <c r="C350" i="1" s="1"/>
  <c r="C351" i="1" s="1"/>
  <c r="C352" i="1" s="1"/>
  <c r="C353" i="1" s="1"/>
  <c r="C354" i="1" s="1"/>
  <c r="C355" i="1" s="1"/>
  <c r="C356" i="1" s="1"/>
  <c r="C357" i="1" s="1"/>
  <c r="C358" i="1" s="1"/>
  <c r="C359" i="1" s="1"/>
  <c r="C360" i="1" s="1"/>
  <c r="C361" i="1" s="1"/>
  <c r="C362" i="1" s="1"/>
  <c r="C363" i="1" s="1"/>
  <c r="B346" i="1" l="1"/>
  <c r="B321" i="1"/>
  <c r="J268" i="1"/>
  <c r="K268" i="1" s="1"/>
  <c r="L268" i="1" s="1"/>
  <c r="D268" i="1"/>
  <c r="E268" i="1" s="1"/>
  <c r="F268" i="1" s="1"/>
  <c r="G336" i="1" l="1"/>
  <c r="G322" i="1"/>
  <c r="H330" i="1"/>
  <c r="H346" i="1"/>
  <c r="G351" i="1"/>
  <c r="H356" i="1"/>
  <c r="G333" i="1"/>
  <c r="H321" i="1"/>
  <c r="H328" i="1"/>
  <c r="G363" i="1"/>
  <c r="G349" i="1"/>
  <c r="H355" i="1"/>
  <c r="G331" i="1"/>
  <c r="H341" i="1"/>
  <c r="H327" i="1"/>
  <c r="G362" i="1"/>
  <c r="G348" i="1"/>
  <c r="H352" i="1"/>
  <c r="H338" i="1"/>
  <c r="H326" i="1"/>
  <c r="G359" i="1"/>
  <c r="G347" i="1"/>
  <c r="H350" i="1"/>
  <c r="G341" i="1"/>
  <c r="H336" i="1"/>
  <c r="H325" i="1"/>
  <c r="H363" i="1"/>
  <c r="H349" i="1"/>
  <c r="G339" i="1"/>
  <c r="G328" i="1"/>
  <c r="H335" i="1"/>
  <c r="H322" i="1"/>
  <c r="G356" i="1"/>
  <c r="H360" i="1"/>
  <c r="H348" i="1"/>
  <c r="G330" i="1"/>
  <c r="G338" i="1"/>
  <c r="H334" i="1"/>
  <c r="G355" i="1"/>
  <c r="H358" i="1"/>
  <c r="H347" i="1"/>
  <c r="G329" i="1"/>
  <c r="G357" i="1"/>
  <c r="G325" i="1"/>
  <c r="G337" i="1"/>
  <c r="G323" i="1"/>
  <c r="H333" i="1"/>
  <c r="G346" i="1"/>
  <c r="G354" i="1"/>
  <c r="H357" i="1"/>
  <c r="G340" i="1"/>
  <c r="G332" i="1"/>
  <c r="G324" i="1"/>
  <c r="H337" i="1"/>
  <c r="H329" i="1"/>
  <c r="G358" i="1"/>
  <c r="G350" i="1"/>
  <c r="H359" i="1"/>
  <c r="H351" i="1"/>
  <c r="E269" i="1"/>
  <c r="K269" i="1"/>
  <c r="G335" i="1"/>
  <c r="G327" i="1"/>
  <c r="H340" i="1"/>
  <c r="H332" i="1"/>
  <c r="H324" i="1"/>
  <c r="G361" i="1"/>
  <c r="G353" i="1"/>
  <c r="H362" i="1"/>
  <c r="H354" i="1"/>
  <c r="G321" i="1"/>
  <c r="G334" i="1"/>
  <c r="G326" i="1"/>
  <c r="H339" i="1"/>
  <c r="H331" i="1"/>
  <c r="H323" i="1"/>
  <c r="G360" i="1"/>
  <c r="G352" i="1"/>
  <c r="H361" i="1"/>
  <c r="H353" i="1"/>
  <c r="D203" i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D138" i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J203" i="1"/>
  <c r="K203" i="1" s="1"/>
  <c r="K204" i="1" s="1"/>
  <c r="K205" i="1" s="1"/>
  <c r="K206" i="1" s="1"/>
  <c r="K207" i="1" s="1"/>
  <c r="K208" i="1" s="1"/>
  <c r="K209" i="1" s="1"/>
  <c r="K210" i="1" s="1"/>
  <c r="K211" i="1" s="1"/>
  <c r="K212" i="1" s="1"/>
  <c r="K213" i="1" s="1"/>
  <c r="K214" i="1" s="1"/>
  <c r="K215" i="1" s="1"/>
  <c r="K216" i="1" s="1"/>
  <c r="K217" i="1" s="1"/>
  <c r="K218" i="1" s="1"/>
  <c r="K219" i="1" s="1"/>
  <c r="K220" i="1" s="1"/>
  <c r="K221" i="1" s="1"/>
  <c r="K222" i="1" s="1"/>
  <c r="K223" i="1" s="1"/>
  <c r="K224" i="1" s="1"/>
  <c r="K225" i="1" s="1"/>
  <c r="K226" i="1" s="1"/>
  <c r="K227" i="1" s="1"/>
  <c r="K228" i="1" s="1"/>
  <c r="K229" i="1" s="1"/>
  <c r="K230" i="1" s="1"/>
  <c r="K231" i="1" s="1"/>
  <c r="K232" i="1" s="1"/>
  <c r="K233" i="1" s="1"/>
  <c r="K234" i="1" s="1"/>
  <c r="K235" i="1" s="1"/>
  <c r="I138" i="1"/>
  <c r="C24" i="1"/>
  <c r="D24" i="1" s="1"/>
  <c r="L203" i="1" l="1"/>
  <c r="J138" i="1"/>
  <c r="F203" i="1"/>
  <c r="F204" i="1"/>
  <c r="L269" i="1"/>
  <c r="K270" i="1"/>
  <c r="K271" i="1" s="1"/>
  <c r="K272" i="1" s="1"/>
  <c r="K273" i="1" s="1"/>
  <c r="K274" i="1" s="1"/>
  <c r="K275" i="1" s="1"/>
  <c r="K276" i="1" s="1"/>
  <c r="K277" i="1" s="1"/>
  <c r="K278" i="1" s="1"/>
  <c r="K279" i="1" s="1"/>
  <c r="K280" i="1" s="1"/>
  <c r="K281" i="1" s="1"/>
  <c r="K282" i="1" s="1"/>
  <c r="K283" i="1" s="1"/>
  <c r="K284" i="1" s="1"/>
  <c r="K285" i="1" s="1"/>
  <c r="K286" i="1" s="1"/>
  <c r="K287" i="1" s="1"/>
  <c r="E270" i="1"/>
  <c r="F269" i="1"/>
  <c r="L204" i="1"/>
  <c r="L270" i="1"/>
  <c r="F138" i="1"/>
  <c r="E24" i="1"/>
  <c r="F24" i="1" s="1"/>
  <c r="G24" i="1" s="1"/>
  <c r="H24" i="1" s="1"/>
  <c r="I24" i="1" s="1"/>
  <c r="E271" i="1" l="1"/>
  <c r="F270" i="1"/>
  <c r="L271" i="1"/>
  <c r="F139" i="1"/>
  <c r="F205" i="1"/>
  <c r="L205" i="1"/>
  <c r="E272" i="1" l="1"/>
  <c r="F271" i="1"/>
  <c r="L272" i="1"/>
  <c r="F140" i="1"/>
  <c r="L206" i="1"/>
  <c r="F206" i="1"/>
  <c r="E273" i="1" l="1"/>
  <c r="F272" i="1"/>
  <c r="L273" i="1"/>
  <c r="F141" i="1"/>
  <c r="F207" i="1"/>
  <c r="L207" i="1"/>
  <c r="E274" i="1" l="1"/>
  <c r="F273" i="1"/>
  <c r="L274" i="1"/>
  <c r="F142" i="1"/>
  <c r="L208" i="1"/>
  <c r="F208" i="1"/>
  <c r="E275" i="1" l="1"/>
  <c r="F274" i="1"/>
  <c r="L275" i="1"/>
  <c r="F143" i="1"/>
  <c r="F209" i="1"/>
  <c r="L209" i="1"/>
  <c r="E276" i="1" l="1"/>
  <c r="F275" i="1"/>
  <c r="L276" i="1"/>
  <c r="F144" i="1"/>
  <c r="L210" i="1"/>
  <c r="F210" i="1"/>
  <c r="E277" i="1" l="1"/>
  <c r="F276" i="1"/>
  <c r="L277" i="1"/>
  <c r="F145" i="1"/>
  <c r="F211" i="1"/>
  <c r="L211" i="1"/>
  <c r="E278" i="1" l="1"/>
  <c r="F277" i="1"/>
  <c r="L278" i="1"/>
  <c r="F146" i="1"/>
  <c r="F212" i="1"/>
  <c r="L212" i="1"/>
  <c r="E279" i="1" l="1"/>
  <c r="F278" i="1"/>
  <c r="L279" i="1"/>
  <c r="F147" i="1"/>
  <c r="F213" i="1"/>
  <c r="L213" i="1"/>
  <c r="E280" i="1" l="1"/>
  <c r="F279" i="1"/>
  <c r="L280" i="1"/>
  <c r="F148" i="1"/>
  <c r="L214" i="1"/>
  <c r="F214" i="1"/>
  <c r="E281" i="1" l="1"/>
  <c r="F280" i="1"/>
  <c r="L281" i="1"/>
  <c r="F149" i="1"/>
  <c r="F215" i="1"/>
  <c r="L215" i="1"/>
  <c r="E282" i="1" l="1"/>
  <c r="F281" i="1"/>
  <c r="L282" i="1"/>
  <c r="F150" i="1"/>
  <c r="F216" i="1"/>
  <c r="L216" i="1"/>
  <c r="E283" i="1" l="1"/>
  <c r="F282" i="1"/>
  <c r="L283" i="1"/>
  <c r="F151" i="1"/>
  <c r="F217" i="1"/>
  <c r="L217" i="1"/>
  <c r="E284" i="1" l="1"/>
  <c r="F283" i="1"/>
  <c r="L284" i="1"/>
  <c r="F152" i="1"/>
  <c r="L218" i="1"/>
  <c r="F218" i="1"/>
  <c r="E285" i="1" l="1"/>
  <c r="F284" i="1"/>
  <c r="L285" i="1"/>
  <c r="F153" i="1"/>
  <c r="F219" i="1"/>
  <c r="L219" i="1"/>
  <c r="E286" i="1" l="1"/>
  <c r="F285" i="1"/>
  <c r="L286" i="1"/>
  <c r="F154" i="1"/>
  <c r="L220" i="1"/>
  <c r="F220" i="1"/>
  <c r="E287" i="1" l="1"/>
  <c r="F287" i="1" s="1"/>
  <c r="F286" i="1"/>
  <c r="L287" i="1"/>
  <c r="F155" i="1"/>
  <c r="F221" i="1"/>
  <c r="L221" i="1"/>
  <c r="F156" i="1" l="1"/>
  <c r="L222" i="1"/>
  <c r="F222" i="1"/>
  <c r="F157" i="1" l="1"/>
  <c r="L223" i="1"/>
  <c r="F223" i="1"/>
  <c r="F158" i="1" l="1"/>
  <c r="L224" i="1"/>
  <c r="F224" i="1"/>
  <c r="F159" i="1" l="1"/>
  <c r="F225" i="1"/>
  <c r="L225" i="1"/>
  <c r="F160" i="1" l="1"/>
  <c r="L226" i="1"/>
  <c r="F226" i="1"/>
  <c r="E84" i="1"/>
  <c r="F84" i="1" s="1"/>
  <c r="F161" i="1" l="1"/>
  <c r="L227" i="1"/>
  <c r="F227" i="1"/>
  <c r="F162" i="1" l="1"/>
  <c r="L228" i="1"/>
  <c r="F228" i="1"/>
  <c r="C16" i="1"/>
  <c r="D16" i="1" s="1"/>
  <c r="C17" i="1"/>
  <c r="C18" i="1"/>
  <c r="C19" i="1"/>
  <c r="C20" i="1"/>
  <c r="D20" i="1" s="1"/>
  <c r="C21" i="1"/>
  <c r="C22" i="1"/>
  <c r="C23" i="1"/>
  <c r="C25" i="1"/>
  <c r="C26" i="1"/>
  <c r="C27" i="1"/>
  <c r="C28" i="1"/>
  <c r="C29" i="1"/>
  <c r="D29" i="1" s="1"/>
  <c r="C30" i="1"/>
  <c r="C31" i="1"/>
  <c r="D31" i="1" s="1"/>
  <c r="C32" i="1"/>
  <c r="D32" i="1" s="1"/>
  <c r="C33" i="1"/>
  <c r="D33" i="1" s="1"/>
  <c r="C34" i="1"/>
  <c r="C35" i="1"/>
  <c r="C36" i="1"/>
  <c r="C37" i="1"/>
  <c r="C38" i="1"/>
  <c r="C39" i="1"/>
  <c r="D39" i="1" s="1"/>
  <c r="C40" i="1"/>
  <c r="C41" i="1"/>
  <c r="D41" i="1" s="1"/>
  <c r="C42" i="1"/>
  <c r="C43" i="1"/>
  <c r="C15" i="1"/>
  <c r="D15" i="1" s="1"/>
  <c r="E15" i="1" s="1"/>
  <c r="F163" i="1" l="1"/>
  <c r="L229" i="1"/>
  <c r="F229" i="1"/>
  <c r="E41" i="1"/>
  <c r="F41" i="1" s="1"/>
  <c r="G41" i="1" s="1"/>
  <c r="H41" i="1" s="1"/>
  <c r="I41" i="1" s="1"/>
  <c r="E33" i="1"/>
  <c r="F33" i="1" s="1"/>
  <c r="G33" i="1" s="1"/>
  <c r="H33" i="1" s="1"/>
  <c r="I33" i="1" s="1"/>
  <c r="E16" i="1"/>
  <c r="F16" i="1" s="1"/>
  <c r="G16" i="1" s="1"/>
  <c r="H16" i="1" s="1"/>
  <c r="I16" i="1" s="1"/>
  <c r="D25" i="1"/>
  <c r="E25" i="1" s="1"/>
  <c r="F25" i="1" s="1"/>
  <c r="G25" i="1" s="1"/>
  <c r="H25" i="1" s="1"/>
  <c r="I25" i="1" s="1"/>
  <c r="F15" i="1"/>
  <c r="G15" i="1" s="1"/>
  <c r="H15" i="1" s="1"/>
  <c r="I15" i="1" s="1"/>
  <c r="E32" i="1"/>
  <c r="F32" i="1" s="1"/>
  <c r="G32" i="1" s="1"/>
  <c r="H32" i="1" s="1"/>
  <c r="I32" i="1" s="1"/>
  <c r="D23" i="1"/>
  <c r="E23" i="1" s="1"/>
  <c r="F23" i="1" s="1"/>
  <c r="G23" i="1" s="1"/>
  <c r="H23" i="1" s="1"/>
  <c r="I23" i="1" s="1"/>
  <c r="E39" i="1"/>
  <c r="F39" i="1" s="1"/>
  <c r="G39" i="1" s="1"/>
  <c r="H39" i="1" s="1"/>
  <c r="I39" i="1" s="1"/>
  <c r="E31" i="1"/>
  <c r="F31" i="1" s="1"/>
  <c r="G31" i="1" s="1"/>
  <c r="H31" i="1" s="1"/>
  <c r="I31" i="1" s="1"/>
  <c r="D22" i="1"/>
  <c r="E22" i="1" s="1"/>
  <c r="F22" i="1" s="1"/>
  <c r="G22" i="1" s="1"/>
  <c r="H22" i="1" s="1"/>
  <c r="I22" i="1" s="1"/>
  <c r="D40" i="1"/>
  <c r="E40" i="1" s="1"/>
  <c r="F40" i="1" s="1"/>
  <c r="G40" i="1" s="1"/>
  <c r="H40" i="1" s="1"/>
  <c r="I40" i="1" s="1"/>
  <c r="D38" i="1"/>
  <c r="E38" i="1" s="1"/>
  <c r="F38" i="1" s="1"/>
  <c r="G38" i="1" s="1"/>
  <c r="H38" i="1" s="1"/>
  <c r="I38" i="1" s="1"/>
  <c r="D30" i="1"/>
  <c r="E30" i="1" s="1"/>
  <c r="F30" i="1" s="1"/>
  <c r="G30" i="1" s="1"/>
  <c r="H30" i="1" s="1"/>
  <c r="I30" i="1" s="1"/>
  <c r="D21" i="1"/>
  <c r="E21" i="1" s="1"/>
  <c r="F21" i="1" s="1"/>
  <c r="G21" i="1" s="1"/>
  <c r="H21" i="1" s="1"/>
  <c r="I21" i="1" s="1"/>
  <c r="E29" i="1"/>
  <c r="F29" i="1" s="1"/>
  <c r="G29" i="1" s="1"/>
  <c r="H29" i="1" s="1"/>
  <c r="I29" i="1" s="1"/>
  <c r="D37" i="1"/>
  <c r="E37" i="1" s="1"/>
  <c r="F37" i="1" s="1"/>
  <c r="G37" i="1" s="1"/>
  <c r="H37" i="1" s="1"/>
  <c r="I37" i="1" s="1"/>
  <c r="D36" i="1"/>
  <c r="E36" i="1" s="1"/>
  <c r="F36" i="1" s="1"/>
  <c r="G36" i="1" s="1"/>
  <c r="H36" i="1" s="1"/>
  <c r="I36" i="1" s="1"/>
  <c r="D19" i="1"/>
  <c r="E19" i="1" s="1"/>
  <c r="F19" i="1" s="1"/>
  <c r="G19" i="1" s="1"/>
  <c r="H19" i="1" s="1"/>
  <c r="I19" i="1" s="1"/>
  <c r="D43" i="1"/>
  <c r="E43" i="1" s="1"/>
  <c r="F43" i="1" s="1"/>
  <c r="G43" i="1" s="1"/>
  <c r="H43" i="1" s="1"/>
  <c r="I43" i="1" s="1"/>
  <c r="D35" i="1"/>
  <c r="E35" i="1" s="1"/>
  <c r="F35" i="1" s="1"/>
  <c r="G35" i="1" s="1"/>
  <c r="H35" i="1" s="1"/>
  <c r="I35" i="1" s="1"/>
  <c r="D27" i="1"/>
  <c r="E27" i="1" s="1"/>
  <c r="F27" i="1" s="1"/>
  <c r="G27" i="1" s="1"/>
  <c r="H27" i="1" s="1"/>
  <c r="I27" i="1" s="1"/>
  <c r="D18" i="1"/>
  <c r="E18" i="1" s="1"/>
  <c r="F18" i="1" s="1"/>
  <c r="G18" i="1" s="1"/>
  <c r="H18" i="1" s="1"/>
  <c r="I18" i="1" s="1"/>
  <c r="E20" i="1"/>
  <c r="F20" i="1" s="1"/>
  <c r="G20" i="1" s="1"/>
  <c r="H20" i="1" s="1"/>
  <c r="I20" i="1" s="1"/>
  <c r="D28" i="1"/>
  <c r="E28" i="1" s="1"/>
  <c r="F28" i="1" s="1"/>
  <c r="G28" i="1" s="1"/>
  <c r="H28" i="1" s="1"/>
  <c r="I28" i="1" s="1"/>
  <c r="D42" i="1"/>
  <c r="E42" i="1" s="1"/>
  <c r="F42" i="1" s="1"/>
  <c r="G42" i="1" s="1"/>
  <c r="H42" i="1" s="1"/>
  <c r="I42" i="1" s="1"/>
  <c r="D34" i="1"/>
  <c r="E34" i="1" s="1"/>
  <c r="F34" i="1" s="1"/>
  <c r="G34" i="1" s="1"/>
  <c r="H34" i="1" s="1"/>
  <c r="I34" i="1" s="1"/>
  <c r="D26" i="1"/>
  <c r="E26" i="1" s="1"/>
  <c r="F26" i="1" s="1"/>
  <c r="G26" i="1" s="1"/>
  <c r="H26" i="1" s="1"/>
  <c r="I26" i="1" s="1"/>
  <c r="D17" i="1"/>
  <c r="E17" i="1" s="1"/>
  <c r="F17" i="1" s="1"/>
  <c r="G17" i="1" s="1"/>
  <c r="H17" i="1" s="1"/>
  <c r="I17" i="1" s="1"/>
  <c r="F164" i="1" l="1"/>
  <c r="L230" i="1"/>
  <c r="F230" i="1"/>
  <c r="F165" i="1" l="1"/>
  <c r="F231" i="1"/>
  <c r="L231" i="1"/>
  <c r="F166" i="1" l="1"/>
  <c r="L232" i="1"/>
  <c r="F232" i="1"/>
  <c r="F167" i="1" l="1"/>
  <c r="L233" i="1"/>
  <c r="F233" i="1"/>
  <c r="F168" i="1" l="1"/>
  <c r="F234" i="1"/>
  <c r="L234" i="1"/>
  <c r="F170" i="1" l="1"/>
  <c r="F169" i="1"/>
  <c r="L235" i="1"/>
  <c r="F235" i="1"/>
</calcChain>
</file>

<file path=xl/sharedStrings.xml><?xml version="1.0" encoding="utf-8"?>
<sst xmlns="http://schemas.openxmlformats.org/spreadsheetml/2006/main" count="119" uniqueCount="48">
  <si>
    <t xml:space="preserve"> 1) a: Calcolare i valori della lunghezza  e della celerità per onde su acqua profonda e su acqua bassa (d=2m) per onde con le seguenti caratteristiche al largo: T= 10; T=7 ; T=3;</t>
  </si>
  <si>
    <t xml:space="preserve"> b  :  Diagrammare, , la lunghezza  e la celerità delle stesse onde   al variare della profondità   media  d</t>
  </si>
  <si>
    <t>ESERCITAZIONE 1</t>
  </si>
  <si>
    <t>d1</t>
  </si>
  <si>
    <t>d2</t>
  </si>
  <si>
    <t>d3</t>
  </si>
  <si>
    <t>d4</t>
  </si>
  <si>
    <t>d5</t>
  </si>
  <si>
    <t>d6</t>
  </si>
  <si>
    <t>sec</t>
  </si>
  <si>
    <t>T</t>
  </si>
  <si>
    <t>d</t>
  </si>
  <si>
    <t>σ^2*d/g</t>
  </si>
  <si>
    <t>sommatoria</t>
  </si>
  <si>
    <t>frazione</t>
  </si>
  <si>
    <t>k</t>
  </si>
  <si>
    <t>L</t>
  </si>
  <si>
    <t>c</t>
  </si>
  <si>
    <t>k*d</t>
  </si>
  <si>
    <t>2) Diagrammare al variare di d, dalle acque profonde fino alle acque basse il coefficiente di shoaling per le onde al paragrafo precedente</t>
  </si>
  <si>
    <t>T=</t>
  </si>
  <si>
    <t>denominatore</t>
  </si>
  <si>
    <t>ks</t>
  </si>
  <si>
    <t>H</t>
  </si>
  <si>
    <t>Ho=</t>
  </si>
  <si>
    <t>m</t>
  </si>
  <si>
    <t>x</t>
  </si>
  <si>
    <t>η</t>
  </si>
  <si>
    <t xml:space="preserve">3) Diagrammare l'andamento della superficie libera (altezza istantanea d'acqua)   dell'onda in funzione dello spazio x,in acque intermedie d=15m  in acque profonde ed in acque basse (h=2) , per varie onde  con le seguenti caratteristiche al largo: Ho=2; T= 10; T=7 ; T=3.   </t>
  </si>
  <si>
    <t>ACQUE PROFONDE</t>
  </si>
  <si>
    <t>ACQUE INTERMEDIE</t>
  </si>
  <si>
    <t>ACQUE BASSE</t>
  </si>
  <si>
    <t>H=</t>
  </si>
  <si>
    <t xml:space="preserve">4) Diagrammare per alcune delle  onde e delle profondità precedenti, il valore della parte costante (= ampiezza dell'oscillazione) delle  componenti verticale Vz ed orizzontale Vx della velocità al variare della profondità z </t>
  </si>
  <si>
    <t xml:space="preserve">Considerare il comportamento sulla cresta e sul cavo, e per tre valori della parte oscillante: 0, 1 e -1. </t>
  </si>
  <si>
    <t>sigma</t>
  </si>
  <si>
    <t>z</t>
  </si>
  <si>
    <t>Ho</t>
  </si>
  <si>
    <t>Vz</t>
  </si>
  <si>
    <t>Vx</t>
  </si>
  <si>
    <t>p</t>
  </si>
  <si>
    <t>Kr</t>
  </si>
  <si>
    <t>H=Ho+Kr+Ks</t>
  </si>
  <si>
    <t>kr</t>
  </si>
  <si>
    <r>
      <rPr>
        <sz val="11"/>
        <color rgb="FFFF0000"/>
        <rFont val="Calibri"/>
        <family val="2"/>
      </rPr>
      <t>calcolo θ</t>
    </r>
    <r>
      <rPr>
        <vertAlign val="subscript"/>
        <sz val="11"/>
        <color rgb="FFFF0000"/>
        <rFont val="Calibri"/>
        <family val="2"/>
      </rPr>
      <t xml:space="preserve">1 </t>
    </r>
    <r>
      <rPr>
        <sz val="11"/>
        <color rgb="FFFF0000"/>
        <rFont val="Calibri"/>
        <family val="2"/>
      </rPr>
      <t>per θ0</t>
    </r>
    <r>
      <rPr>
        <sz val="11"/>
        <color rgb="FFFF0000"/>
        <rFont val="Calibri"/>
        <family val="2"/>
        <scheme val="minor"/>
      </rPr>
      <t>=20°</t>
    </r>
  </si>
  <si>
    <r>
      <rPr>
        <sz val="11"/>
        <color rgb="FFFF0000"/>
        <rFont val="Calibri"/>
        <family val="2"/>
      </rPr>
      <t>calcolo θ</t>
    </r>
    <r>
      <rPr>
        <vertAlign val="subscript"/>
        <sz val="11"/>
        <color rgb="FFFF0000"/>
        <rFont val="Calibri"/>
        <family val="2"/>
      </rPr>
      <t xml:space="preserve">1 </t>
    </r>
    <r>
      <rPr>
        <sz val="11"/>
        <color rgb="FFFF0000"/>
        <rFont val="Calibri"/>
        <family val="2"/>
      </rPr>
      <t>per θ0</t>
    </r>
    <r>
      <rPr>
        <sz val="11"/>
        <color rgb="FFFF0000"/>
        <rFont val="Calibri"/>
        <family val="2"/>
        <scheme val="minor"/>
      </rPr>
      <t>=45°</t>
    </r>
  </si>
  <si>
    <t>7) Diagrammare al variare della profondità media  d e della distanza x, dalle acque profonde fino alle acque basse, l’altezza H e la direzione di propagazione di onde con le seguenti caratteristiche al largo: Ho=2 m , T=7,  T=5      θ0 = 20°,  θ0= 45°</t>
  </si>
  <si>
    <t>c bassi fondali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</si>
</sst>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28"/>
      <color rgb="FFFF0000"/>
      <name val="Times New Roman"/>
      <family val="1"/>
    </font>
    <font>
      <sz val="12"/>
      <color rgb="FFFF0000"/>
      <name val="Times New Roman"/>
      <family val="1"/>
    </font>
    <font>
      <sz val="11"/>
      <color rgb="FFFF0000"/>
      <name val="Calibri"/>
      <family val="2"/>
      <scheme val="minor"/>
    </font>
    <font>
      <sz val="11"/>
      <color rgb="FFFF0000"/>
      <name val="Times New Roman"/>
      <family val="1"/>
    </font>
    <font>
      <sz val="11"/>
      <color rgb="FFFF0000"/>
      <name val="Calibri"/>
      <family val="2"/>
    </font>
    <font>
      <b/>
      <sz val="12"/>
      <color theme="1"/>
      <name val="Times New Roman"/>
      <family val="1"/>
    </font>
    <font>
      <vertAlign val="subscript"/>
      <sz val="11"/>
      <color rgb="FFFF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/>
    <xf numFmtId="0" fontId="1" fillId="2" borderId="0" xfId="0" applyFont="1" applyFill="1" applyAlignment="1">
      <alignment horizontal="right"/>
    </xf>
    <xf numFmtId="0" fontId="1" fillId="2" borderId="0" xfId="0" applyFont="1" applyFill="1"/>
    <xf numFmtId="0" fontId="1" fillId="0" borderId="0" xfId="0" applyFont="1" applyAlignment="1">
      <alignment horizontal="right"/>
    </xf>
    <xf numFmtId="0" fontId="1" fillId="0" borderId="0" xfId="0" applyFont="1"/>
    <xf numFmtId="0" fontId="3" fillId="0" borderId="1" xfId="0" applyFont="1" applyBorder="1" applyAlignment="1">
      <alignment horizontal="center"/>
    </xf>
    <xf numFmtId="0" fontId="1" fillId="0" borderId="1" xfId="0" applyFont="1" applyBorder="1"/>
    <xf numFmtId="0" fontId="0" fillId="2" borderId="0" xfId="0" applyFill="1"/>
    <xf numFmtId="0" fontId="0" fillId="0" borderId="1" xfId="0" applyBorder="1"/>
    <xf numFmtId="0" fontId="1" fillId="0" borderId="1" xfId="0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1" fillId="0" borderId="0" xfId="0" applyFont="1" applyFill="1"/>
    <xf numFmtId="0" fontId="1" fillId="0" borderId="0" xfId="0" applyFont="1" applyBorder="1" applyAlignment="1">
      <alignment horizontal="right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" fillId="0" borderId="0" xfId="0" applyFont="1" applyBorder="1"/>
    <xf numFmtId="0" fontId="1" fillId="0" borderId="2" xfId="0" applyFont="1" applyBorder="1"/>
    <xf numFmtId="0" fontId="5" fillId="0" borderId="0" xfId="0" applyFont="1" applyBorder="1" applyAlignment="1">
      <alignment horizontal="right"/>
    </xf>
    <xf numFmtId="0" fontId="0" fillId="0" borderId="0" xfId="0" applyBorder="1"/>
    <xf numFmtId="0" fontId="0" fillId="0" borderId="0" xfId="0" applyFill="1" applyBorder="1"/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right"/>
    </xf>
    <xf numFmtId="0" fontId="0" fillId="0" borderId="0" xfId="0" applyFill="1" applyBorder="1" applyAlignment="1">
      <alignment horizontal="right"/>
    </xf>
    <xf numFmtId="0" fontId="6" fillId="0" borderId="0" xfId="0" applyFont="1" applyBorder="1" applyAlignment="1">
      <alignment horizontal="center"/>
    </xf>
    <xf numFmtId="0" fontId="7" fillId="0" borderId="0" xfId="0" applyFont="1" applyAlignment="1">
      <alignment horizontal="justify" vertical="center"/>
    </xf>
    <xf numFmtId="0" fontId="0" fillId="0" borderId="1" xfId="0" applyBorder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2" borderId="0" xfId="0" applyFill="1"/>
    <xf numFmtId="0" fontId="4" fillId="2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0" xfId="0" applyFill="1" applyAlignment="1">
      <alignment horizontal="right"/>
    </xf>
    <xf numFmtId="0" fontId="0" fillId="0" borderId="0" xfId="0" applyFill="1"/>
    <xf numFmtId="0" fontId="2" fillId="0" borderId="0" xfId="0" applyFont="1" applyAlignment="1">
      <alignment horizontal="center"/>
    </xf>
    <xf numFmtId="0" fontId="1" fillId="2" borderId="1" xfId="0" applyFont="1" applyFill="1" applyBorder="1"/>
    <xf numFmtId="0" fontId="3" fillId="0" borderId="3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celerità</c:v>
          </c:tx>
          <c:marker>
            <c:symbol val="none"/>
          </c:marker>
          <c:xVal>
            <c:numRef>
              <c:f>Foglio1!$B$15:$B$43</c:f>
              <c:numCache>
                <c:formatCode>General</c:formatCode>
                <c:ptCount val="29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50</c:v>
                </c:pt>
                <c:pt idx="6">
                  <c:v>40</c:v>
                </c:pt>
                <c:pt idx="7">
                  <c:v>30</c:v>
                </c:pt>
                <c:pt idx="8">
                  <c:v>20</c:v>
                </c:pt>
                <c:pt idx="9">
                  <c:v>15</c:v>
                </c:pt>
                <c:pt idx="10">
                  <c:v>10</c:v>
                </c:pt>
                <c:pt idx="11">
                  <c:v>9.5</c:v>
                </c:pt>
                <c:pt idx="12">
                  <c:v>9</c:v>
                </c:pt>
                <c:pt idx="13">
                  <c:v>8.5</c:v>
                </c:pt>
                <c:pt idx="14">
                  <c:v>8</c:v>
                </c:pt>
                <c:pt idx="15">
                  <c:v>7.5</c:v>
                </c:pt>
                <c:pt idx="16">
                  <c:v>7</c:v>
                </c:pt>
                <c:pt idx="17">
                  <c:v>6.5</c:v>
                </c:pt>
                <c:pt idx="18">
                  <c:v>6</c:v>
                </c:pt>
                <c:pt idx="19">
                  <c:v>5.5</c:v>
                </c:pt>
                <c:pt idx="20">
                  <c:v>5</c:v>
                </c:pt>
                <c:pt idx="21">
                  <c:v>4.5</c:v>
                </c:pt>
                <c:pt idx="22">
                  <c:v>4</c:v>
                </c:pt>
                <c:pt idx="23">
                  <c:v>3.5</c:v>
                </c:pt>
                <c:pt idx="24">
                  <c:v>3</c:v>
                </c:pt>
                <c:pt idx="25">
                  <c:v>2.5</c:v>
                </c:pt>
                <c:pt idx="26">
                  <c:v>2</c:v>
                </c:pt>
                <c:pt idx="27">
                  <c:v>1.5</c:v>
                </c:pt>
                <c:pt idx="28">
                  <c:v>1</c:v>
                </c:pt>
              </c:numCache>
            </c:numRef>
          </c:xVal>
          <c:yVal>
            <c:numRef>
              <c:f>Foglio1!$I$15:$I$43</c:f>
              <c:numCache>
                <c:formatCode>General</c:formatCode>
                <c:ptCount val="29"/>
                <c:pt idx="0">
                  <c:v>15.590089557902928</c:v>
                </c:pt>
                <c:pt idx="1">
                  <c:v>15.572748689408513</c:v>
                </c:pt>
                <c:pt idx="2">
                  <c:v>15.539963087533943</c:v>
                </c:pt>
                <c:pt idx="3">
                  <c:v>15.476316774804735</c:v>
                </c:pt>
                <c:pt idx="4">
                  <c:v>15.350596953740757</c:v>
                </c:pt>
                <c:pt idx="5">
                  <c:v>15.101896363869169</c:v>
                </c:pt>
                <c:pt idx="6">
                  <c:v>14.619910576182203</c:v>
                </c:pt>
                <c:pt idx="7">
                  <c:v>13.723306920548504</c:v>
                </c:pt>
                <c:pt idx="8">
                  <c:v>12.123307190221741</c:v>
                </c:pt>
                <c:pt idx="9">
                  <c:v>10.905352851168168</c:v>
                </c:pt>
                <c:pt idx="10">
                  <c:v>9.2378295579975394</c:v>
                </c:pt>
                <c:pt idx="11">
                  <c:v>9.0364815333637853</c:v>
                </c:pt>
                <c:pt idx="12">
                  <c:v>8.8271568876278543</c:v>
                </c:pt>
                <c:pt idx="13">
                  <c:v>8.6092528389139424</c:v>
                </c:pt>
                <c:pt idx="14">
                  <c:v>8.3820791037972349</c:v>
                </c:pt>
                <c:pt idx="15">
                  <c:v>8.1448385913026016</c:v>
                </c:pt>
                <c:pt idx="16">
                  <c:v>7.896602225836423</c:v>
                </c:pt>
                <c:pt idx="17">
                  <c:v>7.6362755510461682</c:v>
                </c:pt>
                <c:pt idx="18">
                  <c:v>7.3625535671903704</c:v>
                </c:pt>
                <c:pt idx="19">
                  <c:v>7.0738582865365363</c:v>
                </c:pt>
                <c:pt idx="20">
                  <c:v>6.7682501430996824</c:v>
                </c:pt>
                <c:pt idx="21">
                  <c:v>6.4432984523132841</c:v>
                </c:pt>
                <c:pt idx="22">
                  <c:v>6.0958850403523339</c:v>
                </c:pt>
                <c:pt idx="23">
                  <c:v>5.7218932505846745</c:v>
                </c:pt>
                <c:pt idx="24">
                  <c:v>5.3156879216492054</c:v>
                </c:pt>
                <c:pt idx="25">
                  <c:v>4.8691833166170726</c:v>
                </c:pt>
                <c:pt idx="26">
                  <c:v>4.370011044927451</c:v>
                </c:pt>
                <c:pt idx="27">
                  <c:v>3.7974207400286817</c:v>
                </c:pt>
                <c:pt idx="28">
                  <c:v>3.1110913964807709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6457120"/>
        <c:axId val="393306256"/>
      </c:scatterChart>
      <c:valAx>
        <c:axId val="246457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93306256"/>
        <c:crosses val="autoZero"/>
        <c:crossBetween val="midCat"/>
      </c:valAx>
      <c:valAx>
        <c:axId val="3933062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464571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layout>
        <c:manualLayout>
          <c:xMode val="edge"/>
          <c:yMode val="edge"/>
          <c:x val="0.4539813735473695"/>
          <c:y val="1.441441032434977E-2"/>
        </c:manualLayout>
      </c:layout>
      <c:overlay val="0"/>
      <c:txPr>
        <a:bodyPr/>
        <a:lstStyle/>
        <a:p>
          <a:pPr>
            <a:defRPr sz="1400"/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9.6989486247458276E-2"/>
          <c:y val="9.3973159119483826E-2"/>
          <c:w val="0.70902903493982461"/>
          <c:h val="0.86601777228693411"/>
        </c:manualLayout>
      </c:layout>
      <c:scatterChart>
        <c:scatterStyle val="smoothMarker"/>
        <c:varyColors val="0"/>
        <c:ser>
          <c:idx val="0"/>
          <c:order val="0"/>
          <c:tx>
            <c:v>Vx</c:v>
          </c:tx>
          <c:marker>
            <c:symbol val="none"/>
          </c:marker>
          <c:xVal>
            <c:numRef>
              <c:f>Foglio1!$H$321:$H$341</c:f>
              <c:numCache>
                <c:formatCode>General</c:formatCode>
                <c:ptCount val="21"/>
                <c:pt idx="0">
                  <c:v>2.325318462621536</c:v>
                </c:pt>
                <c:pt idx="1">
                  <c:v>2.316061268873201</c:v>
                </c:pt>
                <c:pt idx="2">
                  <c:v>2.3070036749228651</c:v>
                </c:pt>
                <c:pt idx="3">
                  <c:v>2.2981449001806755</c:v>
                </c:pt>
                <c:pt idx="4">
                  <c:v>2.2894841811911619</c:v>
                </c:pt>
                <c:pt idx="5">
                  <c:v>2.281020771567436</c:v>
                </c:pt>
                <c:pt idx="6">
                  <c:v>2.2727539419268719</c:v>
                </c:pt>
                <c:pt idx="7">
                  <c:v>2.264682979828244</c:v>
                </c:pt>
                <c:pt idx="8">
                  <c:v>2.2568071897103326</c:v>
                </c:pt>
                <c:pt idx="9">
                  <c:v>2.2491258928319753</c:v>
                </c:pt>
                <c:pt idx="10">
                  <c:v>2.2416384272135752</c:v>
                </c:pt>
                <c:pt idx="11">
                  <c:v>2.2343441475800496</c:v>
                </c:pt>
                <c:pt idx="12">
                  <c:v>2.2272424253052225</c:v>
                </c:pt>
                <c:pt idx="13">
                  <c:v>2.2203326483576453</c:v>
                </c:pt>
                <c:pt idx="14">
                  <c:v>2.2136142212478553</c:v>
                </c:pt>
                <c:pt idx="15">
                  <c:v>2.2070865649770521</c:v>
                </c:pt>
                <c:pt idx="16">
                  <c:v>2.2007491169872022</c:v>
                </c:pt>
                <c:pt idx="17">
                  <c:v>2.1946013311125565</c:v>
                </c:pt>
                <c:pt idx="18">
                  <c:v>2.1886426775325813</c:v>
                </c:pt>
                <c:pt idx="19">
                  <c:v>2.1828726427262963</c:v>
                </c:pt>
                <c:pt idx="20">
                  <c:v>2.1772907294280222</c:v>
                </c:pt>
              </c:numCache>
            </c:numRef>
          </c:xVal>
          <c:yVal>
            <c:numRef>
              <c:f>Foglio1!$C$321:$C$341</c:f>
              <c:numCache>
                <c:formatCode>General</c:formatCode>
                <c:ptCount val="21"/>
                <c:pt idx="0">
                  <c:v>0</c:v>
                </c:pt>
                <c:pt idx="1">
                  <c:v>-0.1</c:v>
                </c:pt>
                <c:pt idx="2">
                  <c:v>-0.2</c:v>
                </c:pt>
                <c:pt idx="3">
                  <c:v>-0.30000000000000004</c:v>
                </c:pt>
                <c:pt idx="4">
                  <c:v>-0.4</c:v>
                </c:pt>
                <c:pt idx="5">
                  <c:v>-0.5</c:v>
                </c:pt>
                <c:pt idx="6">
                  <c:v>-0.6</c:v>
                </c:pt>
                <c:pt idx="7">
                  <c:v>-0.7</c:v>
                </c:pt>
                <c:pt idx="8">
                  <c:v>-0.79999999999999993</c:v>
                </c:pt>
                <c:pt idx="9">
                  <c:v>-0.89999999999999991</c:v>
                </c:pt>
                <c:pt idx="10">
                  <c:v>-0.99999999999999989</c:v>
                </c:pt>
                <c:pt idx="11">
                  <c:v>-1.0999999999999999</c:v>
                </c:pt>
                <c:pt idx="12">
                  <c:v>-1.2</c:v>
                </c:pt>
                <c:pt idx="13">
                  <c:v>-1.3</c:v>
                </c:pt>
                <c:pt idx="14">
                  <c:v>-1.4000000000000001</c:v>
                </c:pt>
                <c:pt idx="15">
                  <c:v>-1.5000000000000002</c:v>
                </c:pt>
                <c:pt idx="16">
                  <c:v>-1.6000000000000003</c:v>
                </c:pt>
                <c:pt idx="17">
                  <c:v>-1.7000000000000004</c:v>
                </c:pt>
                <c:pt idx="18">
                  <c:v>-1.8000000000000005</c:v>
                </c:pt>
                <c:pt idx="19">
                  <c:v>-1.9000000000000006</c:v>
                </c:pt>
                <c:pt idx="20">
                  <c:v>-2.0000000000000004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3846384"/>
        <c:axId val="393848016"/>
      </c:scatterChart>
      <c:valAx>
        <c:axId val="393846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93848016"/>
        <c:crosses val="autoZero"/>
        <c:crossBetween val="midCat"/>
      </c:valAx>
      <c:valAx>
        <c:axId val="3938480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938463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 sz="1400"/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9.6989486247458276E-2"/>
          <c:y val="0.10478396686274616"/>
          <c:w val="0.76314043625468897"/>
          <c:h val="0.85520696454367184"/>
        </c:manualLayout>
      </c:layout>
      <c:scatterChart>
        <c:scatterStyle val="smoothMarker"/>
        <c:varyColors val="0"/>
        <c:ser>
          <c:idx val="0"/>
          <c:order val="0"/>
          <c:tx>
            <c:v>Vz</c:v>
          </c:tx>
          <c:marker>
            <c:symbol val="none"/>
          </c:marker>
          <c:xVal>
            <c:numRef>
              <c:f>Foglio1!$G$346:$G$366</c:f>
              <c:numCache>
                <c:formatCode>General</c:formatCode>
                <c:ptCount val="21"/>
                <c:pt idx="0">
                  <c:v>1.9298958216954833</c:v>
                </c:pt>
                <c:pt idx="1">
                  <c:v>1.8536050803752069</c:v>
                </c:pt>
                <c:pt idx="2">
                  <c:v>1.7803255314981441</c:v>
                </c:pt>
                <c:pt idx="3">
                  <c:v>1.7099381320026659</c:v>
                </c:pt>
                <c:pt idx="4">
                  <c:v>1.6423285371409593</c:v>
                </c:pt>
                <c:pt idx="5">
                  <c:v>1.5773869147253103</c:v>
                </c:pt>
                <c:pt idx="6">
                  <c:v>1.5150077667050617</c:v>
                </c:pt>
                <c:pt idx="7">
                  <c:v>1.4550897577844046</c:v>
                </c:pt>
                <c:pt idx="8">
                  <c:v>1.3975355508025893</c:v>
                </c:pt>
                <c:pt idx="9">
                  <c:v>0.93314842771506457</c:v>
                </c:pt>
                <c:pt idx="10">
                  <c:v>0.62239405168116746</c:v>
                </c:pt>
                <c:pt idx="11">
                  <c:v>0.41411009200295507</c:v>
                </c:pt>
                <c:pt idx="12">
                  <c:v>0.27400485837460431</c:v>
                </c:pt>
                <c:pt idx="13">
                  <c:v>0.17901154675978398</c:v>
                </c:pt>
                <c:pt idx="14">
                  <c:v>0.11349054079988163</c:v>
                </c:pt>
                <c:pt idx="15">
                  <c:v>6.6654518953794539E-2</c:v>
                </c:pt>
                <c:pt idx="16">
                  <c:v>3.0792439244098614E-2</c:v>
                </c:pt>
                <c:pt idx="17">
                  <c:v>0</c:v>
                </c:pt>
              </c:numCache>
            </c:numRef>
          </c:xVal>
          <c:yVal>
            <c:numRef>
              <c:f>Foglio1!$C$346:$C$366</c:f>
              <c:numCache>
                <c:formatCode>General</c:formatCode>
                <c:ptCount val="21"/>
                <c:pt idx="0">
                  <c:v>-2</c:v>
                </c:pt>
                <c:pt idx="1">
                  <c:v>-3</c:v>
                </c:pt>
                <c:pt idx="2">
                  <c:v>-4</c:v>
                </c:pt>
                <c:pt idx="3">
                  <c:v>-5</c:v>
                </c:pt>
                <c:pt idx="4">
                  <c:v>-6</c:v>
                </c:pt>
                <c:pt idx="5">
                  <c:v>-7</c:v>
                </c:pt>
                <c:pt idx="6">
                  <c:v>-8</c:v>
                </c:pt>
                <c:pt idx="7">
                  <c:v>-9</c:v>
                </c:pt>
                <c:pt idx="8">
                  <c:v>-10</c:v>
                </c:pt>
                <c:pt idx="9">
                  <c:v>-20</c:v>
                </c:pt>
                <c:pt idx="10">
                  <c:v>-30</c:v>
                </c:pt>
                <c:pt idx="11">
                  <c:v>-40</c:v>
                </c:pt>
                <c:pt idx="12">
                  <c:v>-50</c:v>
                </c:pt>
                <c:pt idx="13">
                  <c:v>-60</c:v>
                </c:pt>
                <c:pt idx="14">
                  <c:v>-70</c:v>
                </c:pt>
                <c:pt idx="15">
                  <c:v>-80</c:v>
                </c:pt>
                <c:pt idx="16">
                  <c:v>-90</c:v>
                </c:pt>
                <c:pt idx="17">
                  <c:v>-100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3850192"/>
        <c:axId val="393849104"/>
      </c:scatterChart>
      <c:valAx>
        <c:axId val="393850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93849104"/>
        <c:crosses val="autoZero"/>
        <c:crossBetween val="midCat"/>
      </c:valAx>
      <c:valAx>
        <c:axId val="3938491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938501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9.6989486247458276E-2"/>
          <c:y val="0.10478396686274616"/>
          <c:w val="0.76314043625468897"/>
          <c:h val="0.85520696454367184"/>
        </c:manualLayout>
      </c:layout>
      <c:scatterChart>
        <c:scatterStyle val="smoothMarker"/>
        <c:varyColors val="0"/>
        <c:ser>
          <c:idx val="0"/>
          <c:order val="0"/>
          <c:tx>
            <c:v>Vx</c:v>
          </c:tx>
          <c:marker>
            <c:symbol val="none"/>
          </c:marker>
          <c:xVal>
            <c:numRef>
              <c:f>Foglio1!$H$346:$H$366</c:f>
              <c:numCache>
                <c:formatCode>General</c:formatCode>
                <c:ptCount val="21"/>
                <c:pt idx="0">
                  <c:v>1.9313283813470215</c:v>
                </c:pt>
                <c:pt idx="1">
                  <c:v>1.8550965548972373</c:v>
                </c:pt>
                <c:pt idx="2">
                  <c:v>1.7818783437998711</c:v>
                </c:pt>
                <c:pt idx="3">
                  <c:v>1.7115548046368794</c:v>
                </c:pt>
                <c:pt idx="4">
                  <c:v>1.6440116964019398</c:v>
                </c:pt>
                <c:pt idx="5">
                  <c:v>1.579139294915257</c:v>
                </c:pt>
                <c:pt idx="6">
                  <c:v>1.5168322145759821</c:v>
                </c:pt>
                <c:pt idx="7">
                  <c:v>1.4569892371626836</c:v>
                </c:pt>
                <c:pt idx="8">
                  <c:v>1.3995131474037383</c:v>
                </c:pt>
                <c:pt idx="9">
                  <c:v>0.93610759111649</c:v>
                </c:pt>
                <c:pt idx="10">
                  <c:v>0.62682197597636946</c:v>
                </c:pt>
                <c:pt idx="11">
                  <c:v>0.42073578680392337</c:v>
                </c:pt>
                <c:pt idx="12">
                  <c:v>0.28391917232146818</c:v>
                </c:pt>
                <c:pt idx="13">
                  <c:v>0.19384676389393476</c:v>
                </c:pt>
                <c:pt idx="14">
                  <c:v>0.13568911839152822</c:v>
                </c:pt>
                <c:pt idx="15">
                  <c:v>9.9871211546582905E-2</c:v>
                </c:pt>
                <c:pt idx="16">
                  <c:v>8.0496014270410074E-2</c:v>
                </c:pt>
                <c:pt idx="17">
                  <c:v>7.4373610903468709E-2</c:v>
                </c:pt>
              </c:numCache>
            </c:numRef>
          </c:xVal>
          <c:yVal>
            <c:numRef>
              <c:f>Foglio1!$C$346:$C$366</c:f>
              <c:numCache>
                <c:formatCode>General</c:formatCode>
                <c:ptCount val="21"/>
                <c:pt idx="0">
                  <c:v>-2</c:v>
                </c:pt>
                <c:pt idx="1">
                  <c:v>-3</c:v>
                </c:pt>
                <c:pt idx="2">
                  <c:v>-4</c:v>
                </c:pt>
                <c:pt idx="3">
                  <c:v>-5</c:v>
                </c:pt>
                <c:pt idx="4">
                  <c:v>-6</c:v>
                </c:pt>
                <c:pt idx="5">
                  <c:v>-7</c:v>
                </c:pt>
                <c:pt idx="6">
                  <c:v>-8</c:v>
                </c:pt>
                <c:pt idx="7">
                  <c:v>-9</c:v>
                </c:pt>
                <c:pt idx="8">
                  <c:v>-10</c:v>
                </c:pt>
                <c:pt idx="9">
                  <c:v>-20</c:v>
                </c:pt>
                <c:pt idx="10">
                  <c:v>-30</c:v>
                </c:pt>
                <c:pt idx="11">
                  <c:v>-40</c:v>
                </c:pt>
                <c:pt idx="12">
                  <c:v>-50</c:v>
                </c:pt>
                <c:pt idx="13">
                  <c:v>-60</c:v>
                </c:pt>
                <c:pt idx="14">
                  <c:v>-70</c:v>
                </c:pt>
                <c:pt idx="15">
                  <c:v>-80</c:v>
                </c:pt>
                <c:pt idx="16">
                  <c:v>-90</c:v>
                </c:pt>
                <c:pt idx="17">
                  <c:v>-100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6240192"/>
        <c:axId val="436234208"/>
      </c:scatterChart>
      <c:valAx>
        <c:axId val="436240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36234208"/>
        <c:crosses val="autoZero"/>
        <c:crossBetween val="midCat"/>
      </c:valAx>
      <c:valAx>
        <c:axId val="4362342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362401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Lunghezza d'onda</c:v>
          </c:tx>
          <c:marker>
            <c:symbol val="none"/>
          </c:marker>
          <c:xVal>
            <c:numRef>
              <c:f>Foglio1!#REF!</c:f>
            </c:numRef>
          </c:xVal>
          <c:yVal>
            <c:numRef>
              <c:f>Foglio1!#REF!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6238016"/>
        <c:axId val="436242368"/>
      </c:scatterChart>
      <c:valAx>
        <c:axId val="436238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36242368"/>
        <c:crosses val="autoZero"/>
        <c:crossBetween val="midCat"/>
      </c:valAx>
      <c:valAx>
        <c:axId val="4362423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362380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celerità</c:v>
          </c:tx>
          <c:marker>
            <c:symbol val="none"/>
          </c:marker>
          <c:xVal>
            <c:numRef>
              <c:f>Foglio1!#REF!</c:f>
            </c:numRef>
          </c:xVal>
          <c:yVal>
            <c:numRef>
              <c:f>Foglio1!#REF!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6245632"/>
        <c:axId val="436238560"/>
      </c:scatterChart>
      <c:valAx>
        <c:axId val="436245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36238560"/>
        <c:crosses val="autoZero"/>
        <c:crossBetween val="midCat"/>
      </c:valAx>
      <c:valAx>
        <c:axId val="4362385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362456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Ks</c:v>
          </c:tx>
          <c:marker>
            <c:symbol val="none"/>
          </c:marker>
          <c:xVal>
            <c:numRef>
              <c:f>Foglio1!#REF!</c:f>
            </c:numRef>
          </c:xVal>
          <c:yVal>
            <c:numRef>
              <c:f>Foglio1!#REF!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6239648"/>
        <c:axId val="436241280"/>
      </c:scatterChart>
      <c:valAx>
        <c:axId val="436239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36241280"/>
        <c:crosses val="autoZero"/>
        <c:crossBetween val="midCat"/>
      </c:valAx>
      <c:valAx>
        <c:axId val="4362412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3623964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Ks</c:v>
          </c:tx>
          <c:marker>
            <c:symbol val="none"/>
          </c:marker>
          <c:xVal>
            <c:numRef>
              <c:f>Foglio1!$B$84:$B$112</c:f>
              <c:numCache>
                <c:formatCode>General</c:formatCode>
                <c:ptCount val="29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50</c:v>
                </c:pt>
                <c:pt idx="6">
                  <c:v>40</c:v>
                </c:pt>
                <c:pt idx="7">
                  <c:v>30</c:v>
                </c:pt>
                <c:pt idx="8">
                  <c:v>20</c:v>
                </c:pt>
                <c:pt idx="9">
                  <c:v>15</c:v>
                </c:pt>
                <c:pt idx="10">
                  <c:v>10</c:v>
                </c:pt>
                <c:pt idx="11">
                  <c:v>9.5</c:v>
                </c:pt>
                <c:pt idx="12">
                  <c:v>9</c:v>
                </c:pt>
                <c:pt idx="13">
                  <c:v>8.5</c:v>
                </c:pt>
                <c:pt idx="14">
                  <c:v>8</c:v>
                </c:pt>
                <c:pt idx="15">
                  <c:v>7.5</c:v>
                </c:pt>
                <c:pt idx="16">
                  <c:v>7</c:v>
                </c:pt>
                <c:pt idx="17">
                  <c:v>6.5</c:v>
                </c:pt>
                <c:pt idx="18">
                  <c:v>6</c:v>
                </c:pt>
                <c:pt idx="19">
                  <c:v>5.5</c:v>
                </c:pt>
                <c:pt idx="20">
                  <c:v>5</c:v>
                </c:pt>
                <c:pt idx="21">
                  <c:v>4.5</c:v>
                </c:pt>
                <c:pt idx="22">
                  <c:v>4</c:v>
                </c:pt>
                <c:pt idx="23">
                  <c:v>3.5</c:v>
                </c:pt>
                <c:pt idx="24">
                  <c:v>3</c:v>
                </c:pt>
                <c:pt idx="25">
                  <c:v>2.5</c:v>
                </c:pt>
                <c:pt idx="26">
                  <c:v>2</c:v>
                </c:pt>
                <c:pt idx="27">
                  <c:v>1.5</c:v>
                </c:pt>
                <c:pt idx="28">
                  <c:v>1</c:v>
                </c:pt>
              </c:numCache>
            </c:numRef>
          </c:xVal>
          <c:yVal>
            <c:numRef>
              <c:f>Foglio1!$F$84:$F$112</c:f>
              <c:numCache>
                <c:formatCode>General</c:formatCode>
                <c:ptCount val="29"/>
                <c:pt idx="0">
                  <c:v>1.995558826869853</c:v>
                </c:pt>
                <c:pt idx="1">
                  <c:v>1.9912862488307213</c:v>
                </c:pt>
                <c:pt idx="2">
                  <c:v>1.9833087997937608</c:v>
                </c:pt>
                <c:pt idx="3">
                  <c:v>1.9691139288374719</c:v>
                </c:pt>
                <c:pt idx="4">
                  <c:v>1.9456642838593163</c:v>
                </c:pt>
                <c:pt idx="5">
                  <c:v>1.9111634818771697</c:v>
                </c:pt>
                <c:pt idx="6">
                  <c:v>1.8689877456612658</c:v>
                </c:pt>
                <c:pt idx="7">
                  <c:v>1.8329475087556732</c:v>
                </c:pt>
                <c:pt idx="8">
                  <c:v>1.8349041978294196</c:v>
                </c:pt>
                <c:pt idx="9">
                  <c:v>1.8722798087319972</c:v>
                </c:pt>
                <c:pt idx="10">
                  <c:v>1.9671156173536728</c:v>
                </c:pt>
                <c:pt idx="11">
                  <c:v>1.9821996012299834</c:v>
                </c:pt>
                <c:pt idx="12">
                  <c:v>1.9987929673962739</c:v>
                </c:pt>
                <c:pt idx="13">
                  <c:v>2.0170925444089822</c:v>
                </c:pt>
                <c:pt idx="14">
                  <c:v>2.0373344863137857</c:v>
                </c:pt>
                <c:pt idx="15">
                  <c:v>2.0598052174479302</c:v>
                </c:pt>
                <c:pt idx="16">
                  <c:v>2.0848563935672546</c:v>
                </c:pt>
                <c:pt idx="17">
                  <c:v>2.1129257641195545</c:v>
                </c:pt>
                <c:pt idx="18">
                  <c:v>2.1445669294480707</c:v>
                </c:pt>
                <c:pt idx="19">
                  <c:v>2.1804929036847551</c:v>
                </c:pt>
                <c:pt idx="20">
                  <c:v>2.2216418432689835</c:v>
                </c:pt>
                <c:pt idx="21">
                  <c:v>2.2692798033048724</c:v>
                </c:pt>
                <c:pt idx="22">
                  <c:v>2.325168335343482</c:v>
                </c:pt>
                <c:pt idx="23">
                  <c:v>2.3918522985046962</c:v>
                </c:pt>
                <c:pt idx="24">
                  <c:v>2.4731868413880251</c:v>
                </c:pt>
                <c:pt idx="25">
                  <c:v>2.5753849842420689</c:v>
                </c:pt>
                <c:pt idx="26">
                  <c:v>2.7093416532317098</c:v>
                </c:pt>
                <c:pt idx="27">
                  <c:v>2.8966558373200511</c:v>
                </c:pt>
                <c:pt idx="28">
                  <c:v>3.1895000616940505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6244000"/>
        <c:axId val="436247808"/>
      </c:scatterChart>
      <c:valAx>
        <c:axId val="436244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36247808"/>
        <c:crosses val="autoZero"/>
        <c:crossBetween val="midCat"/>
      </c:valAx>
      <c:valAx>
        <c:axId val="4362478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3624400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Variazione della profondità H</c:v>
          </c:tx>
          <c:marker>
            <c:symbol val="none"/>
          </c:marker>
          <c:xVal>
            <c:numRef>
              <c:f>Foglio1!$C$376:$C$404</c:f>
              <c:numCache>
                <c:formatCode>General</c:formatCode>
                <c:ptCount val="29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50</c:v>
                </c:pt>
                <c:pt idx="6">
                  <c:v>40</c:v>
                </c:pt>
                <c:pt idx="7">
                  <c:v>30</c:v>
                </c:pt>
                <c:pt idx="8">
                  <c:v>20</c:v>
                </c:pt>
                <c:pt idx="9">
                  <c:v>15</c:v>
                </c:pt>
                <c:pt idx="10">
                  <c:v>10</c:v>
                </c:pt>
                <c:pt idx="11">
                  <c:v>9.5</c:v>
                </c:pt>
                <c:pt idx="12">
                  <c:v>9</c:v>
                </c:pt>
                <c:pt idx="13">
                  <c:v>8.5</c:v>
                </c:pt>
                <c:pt idx="14">
                  <c:v>8</c:v>
                </c:pt>
                <c:pt idx="15">
                  <c:v>7.5</c:v>
                </c:pt>
                <c:pt idx="16">
                  <c:v>7</c:v>
                </c:pt>
                <c:pt idx="17">
                  <c:v>6.5</c:v>
                </c:pt>
                <c:pt idx="18">
                  <c:v>6</c:v>
                </c:pt>
                <c:pt idx="19">
                  <c:v>5.5</c:v>
                </c:pt>
                <c:pt idx="20">
                  <c:v>5</c:v>
                </c:pt>
                <c:pt idx="21">
                  <c:v>4.5</c:v>
                </c:pt>
                <c:pt idx="22">
                  <c:v>4</c:v>
                </c:pt>
                <c:pt idx="23">
                  <c:v>3.5</c:v>
                </c:pt>
                <c:pt idx="24">
                  <c:v>3</c:v>
                </c:pt>
                <c:pt idx="25">
                  <c:v>2.5</c:v>
                </c:pt>
                <c:pt idx="26">
                  <c:v>2</c:v>
                </c:pt>
                <c:pt idx="27">
                  <c:v>1.5</c:v>
                </c:pt>
                <c:pt idx="28">
                  <c:v>1</c:v>
                </c:pt>
              </c:numCache>
            </c:numRef>
          </c:xVal>
          <c:yVal>
            <c:numRef>
              <c:f>Foglio1!$N$376:$N$404</c:f>
              <c:numCache>
                <c:formatCode>General</c:formatCode>
                <c:ptCount val="29"/>
                <c:pt idx="0">
                  <c:v>1.7235082493270939</c:v>
                </c:pt>
                <c:pt idx="1">
                  <c:v>1.7234846269920165</c:v>
                </c:pt>
                <c:pt idx="2">
                  <c:v>1.723415551309895</c:v>
                </c:pt>
                <c:pt idx="3">
                  <c:v>1.7231832243792029</c:v>
                </c:pt>
                <c:pt idx="4">
                  <c:v>1.7223277959566243</c:v>
                </c:pt>
                <c:pt idx="5">
                  <c:v>1.7190691214735099</c:v>
                </c:pt>
                <c:pt idx="6">
                  <c:v>1.7069701140800473</c:v>
                </c:pt>
                <c:pt idx="7">
                  <c:v>1.6670225380418378</c:v>
                </c:pt>
                <c:pt idx="8">
                  <c:v>1.5696893727605281</c:v>
                </c:pt>
                <c:pt idx="9">
                  <c:v>1.5035818477782747</c:v>
                </c:pt>
                <c:pt idx="10">
                  <c:v>1.4564955905368577</c:v>
                </c:pt>
                <c:pt idx="11">
                  <c:v>1.4533871970466248</c:v>
                </c:pt>
                <c:pt idx="12">
                  <c:v>1.4520389057261598</c:v>
                </c:pt>
                <c:pt idx="13">
                  <c:v>1.4516403246163569</c:v>
                </c:pt>
                <c:pt idx="14">
                  <c:v>1.4523387413201558</c:v>
                </c:pt>
                <c:pt idx="15">
                  <c:v>1.454310442832015</c:v>
                </c:pt>
                <c:pt idx="16">
                  <c:v>1.4577695041528937</c:v>
                </c:pt>
                <c:pt idx="17">
                  <c:v>1.462980081013048</c:v>
                </c:pt>
                <c:pt idx="18">
                  <c:v>1.4702739891970629</c:v>
                </c:pt>
                <c:pt idx="19">
                  <c:v>1.4800764977861296</c:v>
                </c:pt>
                <c:pt idx="20">
                  <c:v>1.49294532567476</c:v>
                </c:pt>
                <c:pt idx="21">
                  <c:v>1.5096317221484232</c:v>
                </c:pt>
                <c:pt idx="22">
                  <c:v>1.5311802716248664</c:v>
                </c:pt>
                <c:pt idx="23">
                  <c:v>1.5591005909895239</c:v>
                </c:pt>
                <c:pt idx="24">
                  <c:v>1.595682265586357</c:v>
                </c:pt>
                <c:pt idx="25">
                  <c:v>1.6446220289457787</c:v>
                </c:pt>
                <c:pt idx="26">
                  <c:v>1.7124176835034601</c:v>
                </c:pt>
                <c:pt idx="27">
                  <c:v>1.8119868829286885</c:v>
                </c:pt>
                <c:pt idx="28">
                  <c:v>1.9746304490053292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6232576"/>
        <c:axId val="436234752"/>
      </c:scatterChart>
      <c:valAx>
        <c:axId val="436232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36234752"/>
        <c:crosses val="autoZero"/>
        <c:crossBetween val="midCat"/>
      </c:valAx>
      <c:valAx>
        <c:axId val="436234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362325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Variazione della direzione di propagazione </a:t>
            </a:r>
            <a:r>
              <a:rPr lang="el-GR">
                <a:latin typeface="Calibri"/>
                <a:cs typeface="Calibri"/>
              </a:rPr>
              <a:t>θ</a:t>
            </a:r>
            <a:r>
              <a:rPr lang="it-IT" baseline="-25000">
                <a:latin typeface="Calibri"/>
                <a:cs typeface="Calibri"/>
              </a:rPr>
              <a:t>0</a:t>
            </a:r>
            <a:r>
              <a:rPr lang="it-IT" baseline="0">
                <a:latin typeface="Calibri"/>
                <a:cs typeface="Calibri"/>
              </a:rPr>
              <a:t>=20°</a:t>
            </a:r>
            <a:endParaRPr lang="en-US" baseline="0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Variazione della direzione di propagazione</c:v>
          </c:tx>
          <c:marker>
            <c:symbol val="none"/>
          </c:marker>
          <c:xVal>
            <c:numRef>
              <c:f>Foglio1!$C$376:$C$404</c:f>
              <c:numCache>
                <c:formatCode>General</c:formatCode>
                <c:ptCount val="29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50</c:v>
                </c:pt>
                <c:pt idx="6">
                  <c:v>40</c:v>
                </c:pt>
                <c:pt idx="7">
                  <c:v>30</c:v>
                </c:pt>
                <c:pt idx="8">
                  <c:v>20</c:v>
                </c:pt>
                <c:pt idx="9">
                  <c:v>15</c:v>
                </c:pt>
                <c:pt idx="10">
                  <c:v>10</c:v>
                </c:pt>
                <c:pt idx="11">
                  <c:v>9.5</c:v>
                </c:pt>
                <c:pt idx="12">
                  <c:v>9</c:v>
                </c:pt>
                <c:pt idx="13">
                  <c:v>8.5</c:v>
                </c:pt>
                <c:pt idx="14">
                  <c:v>8</c:v>
                </c:pt>
                <c:pt idx="15">
                  <c:v>7.5</c:v>
                </c:pt>
                <c:pt idx="16">
                  <c:v>7</c:v>
                </c:pt>
                <c:pt idx="17">
                  <c:v>6.5</c:v>
                </c:pt>
                <c:pt idx="18">
                  <c:v>6</c:v>
                </c:pt>
                <c:pt idx="19">
                  <c:v>5.5</c:v>
                </c:pt>
                <c:pt idx="20">
                  <c:v>5</c:v>
                </c:pt>
                <c:pt idx="21">
                  <c:v>4.5</c:v>
                </c:pt>
                <c:pt idx="22">
                  <c:v>4</c:v>
                </c:pt>
                <c:pt idx="23">
                  <c:v>3.5</c:v>
                </c:pt>
                <c:pt idx="24">
                  <c:v>3</c:v>
                </c:pt>
                <c:pt idx="25">
                  <c:v>2.5</c:v>
                </c:pt>
                <c:pt idx="26">
                  <c:v>2</c:v>
                </c:pt>
                <c:pt idx="27">
                  <c:v>1.5</c:v>
                </c:pt>
                <c:pt idx="28">
                  <c:v>1</c:v>
                </c:pt>
              </c:numCache>
            </c:numRef>
          </c:xVal>
          <c:yVal>
            <c:numRef>
              <c:f>Foglio1!$I$376:$I$404</c:f>
              <c:numCache>
                <c:formatCode>General</c:formatCode>
                <c:ptCount val="29"/>
                <c:pt idx="0">
                  <c:v>0.34888888888888892</c:v>
                </c:pt>
                <c:pt idx="1">
                  <c:v>0.34888188928031671</c:v>
                </c:pt>
                <c:pt idx="2">
                  <c:v>0.34886622342424811</c:v>
                </c:pt>
                <c:pt idx="3">
                  <c:v>0.34882810221468591</c:v>
                </c:pt>
                <c:pt idx="4">
                  <c:v>0.34872564207356571</c:v>
                </c:pt>
                <c:pt idx="5">
                  <c:v>0.34841623568022689</c:v>
                </c:pt>
                <c:pt idx="6">
                  <c:v>0.34735368175191916</c:v>
                </c:pt>
                <c:pt idx="7">
                  <c:v>0.34326100353901345</c:v>
                </c:pt>
                <c:pt idx="8">
                  <c:v>0.32704945563769561</c:v>
                </c:pt>
                <c:pt idx="9">
                  <c:v>0.30683836264959569</c:v>
                </c:pt>
                <c:pt idx="10">
                  <c:v>0.27059154761869242</c:v>
                </c:pt>
                <c:pt idx="11">
                  <c:v>0.26570305196706007</c:v>
                </c:pt>
                <c:pt idx="12">
                  <c:v>0.26052536211363408</c:v>
                </c:pt>
                <c:pt idx="13">
                  <c:v>0.25503805798718138</c:v>
                </c:pt>
                <c:pt idx="14">
                  <c:v>0.24921798965762676</c:v>
                </c:pt>
                <c:pt idx="15">
                  <c:v>0.24303866084409106</c:v>
                </c:pt>
                <c:pt idx="16">
                  <c:v>0.23646942635509122</c:v>
                </c:pt>
                <c:pt idx="17">
                  <c:v>0.22947442931121945</c:v>
                </c:pt>
                <c:pt idx="18">
                  <c:v>0.22201116611685784</c:v>
                </c:pt>
                <c:pt idx="19">
                  <c:v>0.21402850503305229</c:v>
                </c:pt>
                <c:pt idx="20">
                  <c:v>0.20546387860780249</c:v>
                </c:pt>
                <c:pt idx="21">
                  <c:v>0.19623918299036666</c:v>
                </c:pt>
                <c:pt idx="22">
                  <c:v>0.18625456831277584</c:v>
                </c:pt>
                <c:pt idx="23">
                  <c:v>0.17537861461034476</c:v>
                </c:pt>
                <c:pt idx="24">
                  <c:v>0.16343192146193236</c:v>
                </c:pt>
                <c:pt idx="25">
                  <c:v>0.15015772496543336</c:v>
                </c:pt>
                <c:pt idx="26">
                  <c:v>0.13516420361923889</c:v>
                </c:pt>
                <c:pt idx="27">
                  <c:v>0.11779552792119914</c:v>
                </c:pt>
                <c:pt idx="28">
                  <c:v>9.678031134686213E-2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6245088"/>
        <c:axId val="436246176"/>
      </c:scatterChart>
      <c:valAx>
        <c:axId val="436245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36246176"/>
        <c:crosses val="autoZero"/>
        <c:crossBetween val="midCat"/>
      </c:valAx>
      <c:valAx>
        <c:axId val="4362461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3624508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Variazione della direzione di propagazione </a:t>
            </a:r>
            <a:r>
              <a:rPr lang="el-GR">
                <a:latin typeface="Calibri"/>
                <a:cs typeface="Calibri"/>
              </a:rPr>
              <a:t>θ</a:t>
            </a:r>
            <a:r>
              <a:rPr lang="it-IT" baseline="-25000">
                <a:latin typeface="Calibri"/>
                <a:cs typeface="Calibri"/>
              </a:rPr>
              <a:t>0</a:t>
            </a:r>
            <a:r>
              <a:rPr lang="it-IT" baseline="0">
                <a:latin typeface="Calibri"/>
                <a:cs typeface="Calibri"/>
              </a:rPr>
              <a:t>=45°</a:t>
            </a:r>
            <a:endParaRPr lang="en-US" baseline="0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Variazione della direzione di propagazione</c:v>
          </c:tx>
          <c:marker>
            <c:symbol val="none"/>
          </c:marker>
          <c:xVal>
            <c:numRef>
              <c:f>Foglio1!$C$376:$C$404</c:f>
              <c:numCache>
                <c:formatCode>General</c:formatCode>
                <c:ptCount val="29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50</c:v>
                </c:pt>
                <c:pt idx="6">
                  <c:v>40</c:v>
                </c:pt>
                <c:pt idx="7">
                  <c:v>30</c:v>
                </c:pt>
                <c:pt idx="8">
                  <c:v>20</c:v>
                </c:pt>
                <c:pt idx="9">
                  <c:v>15</c:v>
                </c:pt>
                <c:pt idx="10">
                  <c:v>10</c:v>
                </c:pt>
                <c:pt idx="11">
                  <c:v>9.5</c:v>
                </c:pt>
                <c:pt idx="12">
                  <c:v>9</c:v>
                </c:pt>
                <c:pt idx="13">
                  <c:v>8.5</c:v>
                </c:pt>
                <c:pt idx="14">
                  <c:v>8</c:v>
                </c:pt>
                <c:pt idx="15">
                  <c:v>7.5</c:v>
                </c:pt>
                <c:pt idx="16">
                  <c:v>7</c:v>
                </c:pt>
                <c:pt idx="17">
                  <c:v>6.5</c:v>
                </c:pt>
                <c:pt idx="18">
                  <c:v>6</c:v>
                </c:pt>
                <c:pt idx="19">
                  <c:v>5.5</c:v>
                </c:pt>
                <c:pt idx="20">
                  <c:v>5</c:v>
                </c:pt>
                <c:pt idx="21">
                  <c:v>4.5</c:v>
                </c:pt>
                <c:pt idx="22">
                  <c:v>4</c:v>
                </c:pt>
                <c:pt idx="23">
                  <c:v>3.5</c:v>
                </c:pt>
                <c:pt idx="24">
                  <c:v>3</c:v>
                </c:pt>
                <c:pt idx="25">
                  <c:v>2.5</c:v>
                </c:pt>
                <c:pt idx="26">
                  <c:v>2</c:v>
                </c:pt>
                <c:pt idx="27">
                  <c:v>1.5</c:v>
                </c:pt>
                <c:pt idx="28">
                  <c:v>1</c:v>
                </c:pt>
              </c:numCache>
            </c:numRef>
          </c:xVal>
          <c:yVal>
            <c:numRef>
              <c:f>Foglio1!$L$376:$L$404</c:f>
              <c:numCache>
                <c:formatCode>General</c:formatCode>
                <c:ptCount val="29"/>
                <c:pt idx="0">
                  <c:v>0.78500000000000003</c:v>
                </c:pt>
                <c:pt idx="1">
                  <c:v>0.78498077361640461</c:v>
                </c:pt>
                <c:pt idx="2">
                  <c:v>0.7849377441199592</c:v>
                </c:pt>
                <c:pt idx="3">
                  <c:v>0.78483304307805513</c:v>
                </c:pt>
                <c:pt idx="4">
                  <c:v>0.78455168029333877</c:v>
                </c:pt>
                <c:pt idx="5">
                  <c:v>0.78370244411350076</c:v>
                </c:pt>
                <c:pt idx="6">
                  <c:v>0.78079075242768214</c:v>
                </c:pt>
                <c:pt idx="7">
                  <c:v>0.76964278910990769</c:v>
                </c:pt>
                <c:pt idx="8">
                  <c:v>0.72645626809004749</c:v>
                </c:pt>
                <c:pt idx="9">
                  <c:v>0.67451410580385784</c:v>
                </c:pt>
                <c:pt idx="10">
                  <c:v>0.58557536303626301</c:v>
                </c:pt>
                <c:pt idx="11">
                  <c:v>0.57392533642045307</c:v>
                </c:pt>
                <c:pt idx="12">
                  <c:v>0.56166431074834933</c:v>
                </c:pt>
                <c:pt idx="13">
                  <c:v>0.54875423154244285</c:v>
                </c:pt>
                <c:pt idx="14">
                  <c:v>0.53515170490405384</c:v>
                </c:pt>
                <c:pt idx="15">
                  <c:v>0.52080673746395878</c:v>
                </c:pt>
                <c:pt idx="16">
                  <c:v>0.50566109736040143</c:v>
                </c:pt>
                <c:pt idx="17">
                  <c:v>0.48964614489383251</c:v>
                </c:pt>
                <c:pt idx="18">
                  <c:v>0.47267990392334835</c:v>
                </c:pt>
                <c:pt idx="19">
                  <c:v>0.45466301779418883</c:v>
                </c:pt>
                <c:pt idx="20">
                  <c:v>0.43547301708910385</c:v>
                </c:pt>
                <c:pt idx="21">
                  <c:v>0.41495594239529809</c:v>
                </c:pt>
                <c:pt idx="22">
                  <c:v>0.39291364917023125</c:v>
                </c:pt>
                <c:pt idx="23">
                  <c:v>0.36908370501860904</c:v>
                </c:pt>
                <c:pt idx="24">
                  <c:v>0.34310577571076223</c:v>
                </c:pt>
                <c:pt idx="25">
                  <c:v>0.31446137286626502</c:v>
                </c:pt>
                <c:pt idx="26">
                  <c:v>0.28235541022808519</c:v>
                </c:pt>
                <c:pt idx="27">
                  <c:v>0.24545115267815537</c:v>
                </c:pt>
                <c:pt idx="28">
                  <c:v>0.20114670847502444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7125808"/>
        <c:axId val="437125264"/>
      </c:scatterChart>
      <c:valAx>
        <c:axId val="437125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37125264"/>
        <c:crosses val="autoZero"/>
        <c:crossBetween val="midCat"/>
      </c:valAx>
      <c:valAx>
        <c:axId val="4371252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3712580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celerità</c:v>
          </c:tx>
          <c:marker>
            <c:symbol val="none"/>
          </c:marker>
          <c:xVal>
            <c:numRef>
              <c:f>Foglio1!$B$15:$B$43</c:f>
              <c:numCache>
                <c:formatCode>General</c:formatCode>
                <c:ptCount val="29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50</c:v>
                </c:pt>
                <c:pt idx="6">
                  <c:v>40</c:v>
                </c:pt>
                <c:pt idx="7">
                  <c:v>30</c:v>
                </c:pt>
                <c:pt idx="8">
                  <c:v>20</c:v>
                </c:pt>
                <c:pt idx="9">
                  <c:v>15</c:v>
                </c:pt>
                <c:pt idx="10">
                  <c:v>10</c:v>
                </c:pt>
                <c:pt idx="11">
                  <c:v>9.5</c:v>
                </c:pt>
                <c:pt idx="12">
                  <c:v>9</c:v>
                </c:pt>
                <c:pt idx="13">
                  <c:v>8.5</c:v>
                </c:pt>
                <c:pt idx="14">
                  <c:v>8</c:v>
                </c:pt>
                <c:pt idx="15">
                  <c:v>7.5</c:v>
                </c:pt>
                <c:pt idx="16">
                  <c:v>7</c:v>
                </c:pt>
                <c:pt idx="17">
                  <c:v>6.5</c:v>
                </c:pt>
                <c:pt idx="18">
                  <c:v>6</c:v>
                </c:pt>
                <c:pt idx="19">
                  <c:v>5.5</c:v>
                </c:pt>
                <c:pt idx="20">
                  <c:v>5</c:v>
                </c:pt>
                <c:pt idx="21">
                  <c:v>4.5</c:v>
                </c:pt>
                <c:pt idx="22">
                  <c:v>4</c:v>
                </c:pt>
                <c:pt idx="23">
                  <c:v>3.5</c:v>
                </c:pt>
                <c:pt idx="24">
                  <c:v>3</c:v>
                </c:pt>
                <c:pt idx="25">
                  <c:v>2.5</c:v>
                </c:pt>
                <c:pt idx="26">
                  <c:v>2</c:v>
                </c:pt>
                <c:pt idx="27">
                  <c:v>1.5</c:v>
                </c:pt>
                <c:pt idx="28">
                  <c:v>1</c:v>
                </c:pt>
              </c:numCache>
            </c:numRef>
          </c:xVal>
          <c:yVal>
            <c:numRef>
              <c:f>Foglio1!$AC$15:$AC$43</c:f>
              <c:numCache>
                <c:formatCode>General</c:formatCode>
                <c:ptCount val="29"/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3302448"/>
        <c:axId val="393302992"/>
      </c:scatterChart>
      <c:valAx>
        <c:axId val="393302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93302992"/>
        <c:crosses val="autoZero"/>
        <c:crossBetween val="midCat"/>
      </c:valAx>
      <c:valAx>
        <c:axId val="3933029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9330244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Variazione </a:t>
            </a:r>
            <a:r>
              <a:rPr lang="it-IT"/>
              <a:t>della</a:t>
            </a:r>
            <a:r>
              <a:rPr lang="it-IT" baseline="0"/>
              <a:t> profondità rispetto ad x</a:t>
            </a:r>
            <a:endParaRPr lang="en-US" baseline="0"/>
          </a:p>
        </c:rich>
      </c:tx>
      <c:layout>
        <c:manualLayout>
          <c:xMode val="edge"/>
          <c:yMode val="edge"/>
          <c:x val="0.11173411770885311"/>
          <c:y val="1.7958688229536359E-2"/>
        </c:manualLayout>
      </c:layout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Variazione della direzione di propagazione</c:v>
          </c:tx>
          <c:marker>
            <c:symbol val="none"/>
          </c:marker>
          <c:xVal>
            <c:numRef>
              <c:f>Foglio1!#REF!</c:f>
            </c:numRef>
          </c:xVal>
          <c:yVal>
            <c:numRef>
              <c:f>Foglio1!$N$376:$N$404</c:f>
              <c:numCache>
                <c:formatCode>General</c:formatCode>
                <c:ptCount val="29"/>
                <c:pt idx="0">
                  <c:v>1.7235082493270939</c:v>
                </c:pt>
                <c:pt idx="1">
                  <c:v>1.7234846269920165</c:v>
                </c:pt>
                <c:pt idx="2">
                  <c:v>1.723415551309895</c:v>
                </c:pt>
                <c:pt idx="3">
                  <c:v>1.7231832243792029</c:v>
                </c:pt>
                <c:pt idx="4">
                  <c:v>1.7223277959566243</c:v>
                </c:pt>
                <c:pt idx="5">
                  <c:v>1.7190691214735099</c:v>
                </c:pt>
                <c:pt idx="6">
                  <c:v>1.7069701140800473</c:v>
                </c:pt>
                <c:pt idx="7">
                  <c:v>1.6670225380418378</c:v>
                </c:pt>
                <c:pt idx="8">
                  <c:v>1.5696893727605281</c:v>
                </c:pt>
                <c:pt idx="9">
                  <c:v>1.5035818477782747</c:v>
                </c:pt>
                <c:pt idx="10">
                  <c:v>1.4564955905368577</c:v>
                </c:pt>
                <c:pt idx="11">
                  <c:v>1.4533871970466248</c:v>
                </c:pt>
                <c:pt idx="12">
                  <c:v>1.4520389057261598</c:v>
                </c:pt>
                <c:pt idx="13">
                  <c:v>1.4516403246163569</c:v>
                </c:pt>
                <c:pt idx="14">
                  <c:v>1.4523387413201558</c:v>
                </c:pt>
                <c:pt idx="15">
                  <c:v>1.454310442832015</c:v>
                </c:pt>
                <c:pt idx="16">
                  <c:v>1.4577695041528937</c:v>
                </c:pt>
                <c:pt idx="17">
                  <c:v>1.462980081013048</c:v>
                </c:pt>
                <c:pt idx="18">
                  <c:v>1.4702739891970629</c:v>
                </c:pt>
                <c:pt idx="19">
                  <c:v>1.4800764977861296</c:v>
                </c:pt>
                <c:pt idx="20">
                  <c:v>1.49294532567476</c:v>
                </c:pt>
                <c:pt idx="21">
                  <c:v>1.5096317221484232</c:v>
                </c:pt>
                <c:pt idx="22">
                  <c:v>1.5311802716248664</c:v>
                </c:pt>
                <c:pt idx="23">
                  <c:v>1.5591005909895239</c:v>
                </c:pt>
                <c:pt idx="24">
                  <c:v>1.595682265586357</c:v>
                </c:pt>
                <c:pt idx="25">
                  <c:v>1.6446220289457787</c:v>
                </c:pt>
                <c:pt idx="26">
                  <c:v>1.7124176835034601</c:v>
                </c:pt>
                <c:pt idx="27">
                  <c:v>1.8119868829286885</c:v>
                </c:pt>
                <c:pt idx="28">
                  <c:v>1.9746304490053292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7123088"/>
        <c:axId val="437137232"/>
      </c:scatterChart>
      <c:valAx>
        <c:axId val="437123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37137232"/>
        <c:crosses val="autoZero"/>
        <c:crossBetween val="midCat"/>
      </c:valAx>
      <c:valAx>
        <c:axId val="437137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371230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Variazione </a:t>
            </a:r>
            <a:r>
              <a:rPr lang="it-IT"/>
              <a:t>della</a:t>
            </a:r>
            <a:r>
              <a:rPr lang="it-IT" baseline="0"/>
              <a:t> profondità rispetto ad x</a:t>
            </a:r>
            <a:endParaRPr lang="en-US" baseline="0"/>
          </a:p>
        </c:rich>
      </c:tx>
      <c:layout>
        <c:manualLayout>
          <c:xMode val="edge"/>
          <c:yMode val="edge"/>
          <c:x val="0.11173411770885311"/>
          <c:y val="1.7958688229536359E-2"/>
        </c:manualLayout>
      </c:layout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Variazione della direzione di propagazione</c:v>
          </c:tx>
          <c:marker>
            <c:symbol val="none"/>
          </c:marker>
          <c:xVal>
            <c:numRef>
              <c:f>Foglio1!#REF!</c:f>
            </c:numRef>
          </c:xVal>
          <c:yVal>
            <c:numRef>
              <c:f>Foglio1!$N$376:$N$404</c:f>
              <c:numCache>
                <c:formatCode>General</c:formatCode>
                <c:ptCount val="29"/>
                <c:pt idx="0">
                  <c:v>1.7235082493270939</c:v>
                </c:pt>
                <c:pt idx="1">
                  <c:v>1.7234846269920165</c:v>
                </c:pt>
                <c:pt idx="2">
                  <c:v>1.723415551309895</c:v>
                </c:pt>
                <c:pt idx="3">
                  <c:v>1.7231832243792029</c:v>
                </c:pt>
                <c:pt idx="4">
                  <c:v>1.7223277959566243</c:v>
                </c:pt>
                <c:pt idx="5">
                  <c:v>1.7190691214735099</c:v>
                </c:pt>
                <c:pt idx="6">
                  <c:v>1.7069701140800473</c:v>
                </c:pt>
                <c:pt idx="7">
                  <c:v>1.6670225380418378</c:v>
                </c:pt>
                <c:pt idx="8">
                  <c:v>1.5696893727605281</c:v>
                </c:pt>
                <c:pt idx="9">
                  <c:v>1.5035818477782747</c:v>
                </c:pt>
                <c:pt idx="10">
                  <c:v>1.4564955905368577</c:v>
                </c:pt>
                <c:pt idx="11">
                  <c:v>1.4533871970466248</c:v>
                </c:pt>
                <c:pt idx="12">
                  <c:v>1.4520389057261598</c:v>
                </c:pt>
                <c:pt idx="13">
                  <c:v>1.4516403246163569</c:v>
                </c:pt>
                <c:pt idx="14">
                  <c:v>1.4523387413201558</c:v>
                </c:pt>
                <c:pt idx="15">
                  <c:v>1.454310442832015</c:v>
                </c:pt>
                <c:pt idx="16">
                  <c:v>1.4577695041528937</c:v>
                </c:pt>
                <c:pt idx="17">
                  <c:v>1.462980081013048</c:v>
                </c:pt>
                <c:pt idx="18">
                  <c:v>1.4702739891970629</c:v>
                </c:pt>
                <c:pt idx="19">
                  <c:v>1.4800764977861296</c:v>
                </c:pt>
                <c:pt idx="20">
                  <c:v>1.49294532567476</c:v>
                </c:pt>
                <c:pt idx="21">
                  <c:v>1.5096317221484232</c:v>
                </c:pt>
                <c:pt idx="22">
                  <c:v>1.5311802716248664</c:v>
                </c:pt>
                <c:pt idx="23">
                  <c:v>1.5591005909895239</c:v>
                </c:pt>
                <c:pt idx="24">
                  <c:v>1.595682265586357</c:v>
                </c:pt>
                <c:pt idx="25">
                  <c:v>1.6446220289457787</c:v>
                </c:pt>
                <c:pt idx="26">
                  <c:v>1.7124176835034601</c:v>
                </c:pt>
                <c:pt idx="27">
                  <c:v>1.8119868829286885</c:v>
                </c:pt>
                <c:pt idx="28">
                  <c:v>1.9746304490053292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7135600"/>
        <c:axId val="437133968"/>
      </c:scatterChart>
      <c:valAx>
        <c:axId val="437135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37133968"/>
        <c:crosses val="autoZero"/>
        <c:crossBetween val="midCat"/>
      </c:valAx>
      <c:valAx>
        <c:axId val="4371339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371356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Variazione </a:t>
            </a:r>
            <a:r>
              <a:rPr lang="it-IT"/>
              <a:t>della</a:t>
            </a:r>
            <a:r>
              <a:rPr lang="it-IT" baseline="0"/>
              <a:t> direzione di propagazione rispetto ad x </a:t>
            </a:r>
            <a:r>
              <a:rPr lang="el-GR" baseline="0">
                <a:latin typeface="Calibri"/>
                <a:cs typeface="Calibri"/>
              </a:rPr>
              <a:t>θ</a:t>
            </a:r>
            <a:r>
              <a:rPr lang="it-IT" baseline="-25000">
                <a:latin typeface="Calibri"/>
                <a:cs typeface="Calibri"/>
              </a:rPr>
              <a:t>0</a:t>
            </a:r>
            <a:r>
              <a:rPr lang="it-IT" baseline="0">
                <a:latin typeface="Calibri"/>
                <a:cs typeface="Calibri"/>
              </a:rPr>
              <a:t>=20°</a:t>
            </a:r>
            <a:endParaRPr lang="en-US" baseline="0"/>
          </a:p>
        </c:rich>
      </c:tx>
      <c:layout>
        <c:manualLayout>
          <c:xMode val="edge"/>
          <c:yMode val="edge"/>
          <c:x val="0.11173411770885311"/>
          <c:y val="1.7958688229536359E-2"/>
        </c:manualLayout>
      </c:layout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Foglio1!$I$376:$I$404</c:f>
              <c:strCache>
                <c:ptCount val="29"/>
                <c:pt idx="0">
                  <c:v>0.348888889</c:v>
                </c:pt>
                <c:pt idx="1">
                  <c:v>0.348881889</c:v>
                </c:pt>
                <c:pt idx="2">
                  <c:v>0.348866223</c:v>
                </c:pt>
                <c:pt idx="3">
                  <c:v>0.348828102</c:v>
                </c:pt>
                <c:pt idx="4">
                  <c:v>0.348725642</c:v>
                </c:pt>
                <c:pt idx="5">
                  <c:v>0.348416236</c:v>
                </c:pt>
                <c:pt idx="6">
                  <c:v>0.347353682</c:v>
                </c:pt>
                <c:pt idx="7">
                  <c:v>0.343261004</c:v>
                </c:pt>
                <c:pt idx="8">
                  <c:v>0.327049456</c:v>
                </c:pt>
                <c:pt idx="9">
                  <c:v>0.306838363</c:v>
                </c:pt>
                <c:pt idx="10">
                  <c:v>0.270591548</c:v>
                </c:pt>
                <c:pt idx="11">
                  <c:v>0.265703052</c:v>
                </c:pt>
                <c:pt idx="12">
                  <c:v>0.260525362</c:v>
                </c:pt>
                <c:pt idx="13">
                  <c:v>0.255038058</c:v>
                </c:pt>
                <c:pt idx="14">
                  <c:v>0.24921799</c:v>
                </c:pt>
                <c:pt idx="15">
                  <c:v>0.243038661</c:v>
                </c:pt>
                <c:pt idx="16">
                  <c:v>0.236469426</c:v>
                </c:pt>
                <c:pt idx="17">
                  <c:v>0.229474429</c:v>
                </c:pt>
                <c:pt idx="18">
                  <c:v>0.222011166</c:v>
                </c:pt>
                <c:pt idx="19">
                  <c:v>0.214028505</c:v>
                </c:pt>
                <c:pt idx="20">
                  <c:v>0.205463879</c:v>
                </c:pt>
                <c:pt idx="21">
                  <c:v>0.196239183</c:v>
                </c:pt>
                <c:pt idx="22">
                  <c:v>0.186254568</c:v>
                </c:pt>
                <c:pt idx="23">
                  <c:v>0.175378615</c:v>
                </c:pt>
                <c:pt idx="24">
                  <c:v>0.163431921</c:v>
                </c:pt>
                <c:pt idx="25">
                  <c:v>0.150157725</c:v>
                </c:pt>
                <c:pt idx="26">
                  <c:v>0.135164204</c:v>
                </c:pt>
                <c:pt idx="27">
                  <c:v>0.117795528</c:v>
                </c:pt>
                <c:pt idx="28">
                  <c:v>0.096780311</c:v>
                </c:pt>
              </c:strCache>
            </c:strRef>
          </c:tx>
          <c:marker>
            <c:symbol val="none"/>
          </c:marker>
          <c:xVal>
            <c:numRef>
              <c:f>Foglio1!#REF!</c:f>
            </c:numRef>
          </c:xVal>
          <c:yVal>
            <c:numRef>
              <c:f>Foglio1!$I$376:$I$404</c:f>
              <c:numCache>
                <c:formatCode>General</c:formatCode>
                <c:ptCount val="29"/>
                <c:pt idx="0">
                  <c:v>0.34888888888888892</c:v>
                </c:pt>
                <c:pt idx="1">
                  <c:v>0.34888188928031671</c:v>
                </c:pt>
                <c:pt idx="2">
                  <c:v>0.34886622342424811</c:v>
                </c:pt>
                <c:pt idx="3">
                  <c:v>0.34882810221468591</c:v>
                </c:pt>
                <c:pt idx="4">
                  <c:v>0.34872564207356571</c:v>
                </c:pt>
                <c:pt idx="5">
                  <c:v>0.34841623568022689</c:v>
                </c:pt>
                <c:pt idx="6">
                  <c:v>0.34735368175191916</c:v>
                </c:pt>
                <c:pt idx="7">
                  <c:v>0.34326100353901345</c:v>
                </c:pt>
                <c:pt idx="8">
                  <c:v>0.32704945563769561</c:v>
                </c:pt>
                <c:pt idx="9">
                  <c:v>0.30683836264959569</c:v>
                </c:pt>
                <c:pt idx="10">
                  <c:v>0.27059154761869242</c:v>
                </c:pt>
                <c:pt idx="11">
                  <c:v>0.26570305196706007</c:v>
                </c:pt>
                <c:pt idx="12">
                  <c:v>0.26052536211363408</c:v>
                </c:pt>
                <c:pt idx="13">
                  <c:v>0.25503805798718138</c:v>
                </c:pt>
                <c:pt idx="14">
                  <c:v>0.24921798965762676</c:v>
                </c:pt>
                <c:pt idx="15">
                  <c:v>0.24303866084409106</c:v>
                </c:pt>
                <c:pt idx="16">
                  <c:v>0.23646942635509122</c:v>
                </c:pt>
                <c:pt idx="17">
                  <c:v>0.22947442931121945</c:v>
                </c:pt>
                <c:pt idx="18">
                  <c:v>0.22201116611685784</c:v>
                </c:pt>
                <c:pt idx="19">
                  <c:v>0.21402850503305229</c:v>
                </c:pt>
                <c:pt idx="20">
                  <c:v>0.20546387860780249</c:v>
                </c:pt>
                <c:pt idx="21">
                  <c:v>0.19623918299036666</c:v>
                </c:pt>
                <c:pt idx="22">
                  <c:v>0.18625456831277584</c:v>
                </c:pt>
                <c:pt idx="23">
                  <c:v>0.17537861461034476</c:v>
                </c:pt>
                <c:pt idx="24">
                  <c:v>0.16343192146193236</c:v>
                </c:pt>
                <c:pt idx="25">
                  <c:v>0.15015772496543336</c:v>
                </c:pt>
                <c:pt idx="26">
                  <c:v>0.13516420361923889</c:v>
                </c:pt>
                <c:pt idx="27">
                  <c:v>0.11779552792119914</c:v>
                </c:pt>
                <c:pt idx="28">
                  <c:v>9.678031134686213E-2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7138320"/>
        <c:axId val="437131248"/>
      </c:scatterChart>
      <c:valAx>
        <c:axId val="437138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37131248"/>
        <c:crosses val="autoZero"/>
        <c:crossBetween val="midCat"/>
      </c:valAx>
      <c:valAx>
        <c:axId val="4371312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3713832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lunghezza d'onda</c:v>
          </c:tx>
          <c:marker>
            <c:symbol val="none"/>
          </c:marker>
          <c:xVal>
            <c:numRef>
              <c:f>Foglio1!$B$15:$B$43</c:f>
              <c:numCache>
                <c:formatCode>General</c:formatCode>
                <c:ptCount val="29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50</c:v>
                </c:pt>
                <c:pt idx="6">
                  <c:v>40</c:v>
                </c:pt>
                <c:pt idx="7">
                  <c:v>30</c:v>
                </c:pt>
                <c:pt idx="8">
                  <c:v>20</c:v>
                </c:pt>
                <c:pt idx="9">
                  <c:v>15</c:v>
                </c:pt>
                <c:pt idx="10">
                  <c:v>10</c:v>
                </c:pt>
                <c:pt idx="11">
                  <c:v>9.5</c:v>
                </c:pt>
                <c:pt idx="12">
                  <c:v>9</c:v>
                </c:pt>
                <c:pt idx="13">
                  <c:v>8.5</c:v>
                </c:pt>
                <c:pt idx="14">
                  <c:v>8</c:v>
                </c:pt>
                <c:pt idx="15">
                  <c:v>7.5</c:v>
                </c:pt>
                <c:pt idx="16">
                  <c:v>7</c:v>
                </c:pt>
                <c:pt idx="17">
                  <c:v>6.5</c:v>
                </c:pt>
                <c:pt idx="18">
                  <c:v>6</c:v>
                </c:pt>
                <c:pt idx="19">
                  <c:v>5.5</c:v>
                </c:pt>
                <c:pt idx="20">
                  <c:v>5</c:v>
                </c:pt>
                <c:pt idx="21">
                  <c:v>4.5</c:v>
                </c:pt>
                <c:pt idx="22">
                  <c:v>4</c:v>
                </c:pt>
                <c:pt idx="23">
                  <c:v>3.5</c:v>
                </c:pt>
                <c:pt idx="24">
                  <c:v>3</c:v>
                </c:pt>
                <c:pt idx="25">
                  <c:v>2.5</c:v>
                </c:pt>
                <c:pt idx="26">
                  <c:v>2</c:v>
                </c:pt>
                <c:pt idx="27">
                  <c:v>1.5</c:v>
                </c:pt>
                <c:pt idx="28">
                  <c:v>1</c:v>
                </c:pt>
              </c:numCache>
            </c:numRef>
          </c:xVal>
          <c:yVal>
            <c:numRef>
              <c:f>Foglio1!$H$15:$H$43</c:f>
              <c:numCache>
                <c:formatCode>General</c:formatCode>
                <c:ptCount val="29"/>
                <c:pt idx="0">
                  <c:v>155.90089557902928</c:v>
                </c:pt>
                <c:pt idx="1">
                  <c:v>155.72748689408513</c:v>
                </c:pt>
                <c:pt idx="2">
                  <c:v>155.39963087533943</c:v>
                </c:pt>
                <c:pt idx="3">
                  <c:v>154.76316774804735</c:v>
                </c:pt>
                <c:pt idx="4">
                  <c:v>153.50596953740757</c:v>
                </c:pt>
                <c:pt idx="5">
                  <c:v>151.0189636386917</c:v>
                </c:pt>
                <c:pt idx="6">
                  <c:v>146.19910576182204</c:v>
                </c:pt>
                <c:pt idx="7">
                  <c:v>137.23306920548504</c:v>
                </c:pt>
                <c:pt idx="8">
                  <c:v>121.23307190221742</c:v>
                </c:pt>
                <c:pt idx="9">
                  <c:v>109.05352851168168</c:v>
                </c:pt>
                <c:pt idx="10">
                  <c:v>92.378295579975401</c:v>
                </c:pt>
                <c:pt idx="11">
                  <c:v>90.36481533363785</c:v>
                </c:pt>
                <c:pt idx="12">
                  <c:v>88.271568876278536</c:v>
                </c:pt>
                <c:pt idx="13">
                  <c:v>86.092528389139432</c:v>
                </c:pt>
                <c:pt idx="14">
                  <c:v>83.820791037972342</c:v>
                </c:pt>
                <c:pt idx="15">
                  <c:v>81.448385913026016</c:v>
                </c:pt>
                <c:pt idx="16">
                  <c:v>78.966022258364234</c:v>
                </c:pt>
                <c:pt idx="17">
                  <c:v>76.362755510461682</c:v>
                </c:pt>
                <c:pt idx="18">
                  <c:v>73.625535671903705</c:v>
                </c:pt>
                <c:pt idx="19">
                  <c:v>70.738582865365359</c:v>
                </c:pt>
                <c:pt idx="20">
                  <c:v>67.682501430996822</c:v>
                </c:pt>
                <c:pt idx="21">
                  <c:v>64.432984523132845</c:v>
                </c:pt>
                <c:pt idx="22">
                  <c:v>60.958850403523336</c:v>
                </c:pt>
                <c:pt idx="23">
                  <c:v>57.218932505846745</c:v>
                </c:pt>
                <c:pt idx="24">
                  <c:v>53.156879216492058</c:v>
                </c:pt>
                <c:pt idx="25">
                  <c:v>48.691833166170724</c:v>
                </c:pt>
                <c:pt idx="26">
                  <c:v>43.700110449274511</c:v>
                </c:pt>
                <c:pt idx="27">
                  <c:v>37.974207400286815</c:v>
                </c:pt>
                <c:pt idx="28">
                  <c:v>31.110913964807711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3304624"/>
        <c:axId val="393305712"/>
      </c:scatterChart>
      <c:valAx>
        <c:axId val="393304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93305712"/>
        <c:crosses val="autoZero"/>
        <c:crossBetween val="midCat"/>
      </c:valAx>
      <c:valAx>
        <c:axId val="3933057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9330462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lunghezza d'onda</c:v>
          </c:tx>
          <c:marker>
            <c:symbol val="none"/>
          </c:marker>
          <c:xVal>
            <c:numRef>
              <c:f>Foglio1!$B$15:$B$43</c:f>
              <c:numCache>
                <c:formatCode>General</c:formatCode>
                <c:ptCount val="29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50</c:v>
                </c:pt>
                <c:pt idx="6">
                  <c:v>40</c:v>
                </c:pt>
                <c:pt idx="7">
                  <c:v>30</c:v>
                </c:pt>
                <c:pt idx="8">
                  <c:v>20</c:v>
                </c:pt>
                <c:pt idx="9">
                  <c:v>15</c:v>
                </c:pt>
                <c:pt idx="10">
                  <c:v>10</c:v>
                </c:pt>
                <c:pt idx="11">
                  <c:v>9.5</c:v>
                </c:pt>
                <c:pt idx="12">
                  <c:v>9</c:v>
                </c:pt>
                <c:pt idx="13">
                  <c:v>8.5</c:v>
                </c:pt>
                <c:pt idx="14">
                  <c:v>8</c:v>
                </c:pt>
                <c:pt idx="15">
                  <c:v>7.5</c:v>
                </c:pt>
                <c:pt idx="16">
                  <c:v>7</c:v>
                </c:pt>
                <c:pt idx="17">
                  <c:v>6.5</c:v>
                </c:pt>
                <c:pt idx="18">
                  <c:v>6</c:v>
                </c:pt>
                <c:pt idx="19">
                  <c:v>5.5</c:v>
                </c:pt>
                <c:pt idx="20">
                  <c:v>5</c:v>
                </c:pt>
                <c:pt idx="21">
                  <c:v>4.5</c:v>
                </c:pt>
                <c:pt idx="22">
                  <c:v>4</c:v>
                </c:pt>
                <c:pt idx="23">
                  <c:v>3.5</c:v>
                </c:pt>
                <c:pt idx="24">
                  <c:v>3</c:v>
                </c:pt>
                <c:pt idx="25">
                  <c:v>2.5</c:v>
                </c:pt>
                <c:pt idx="26">
                  <c:v>2</c:v>
                </c:pt>
                <c:pt idx="27">
                  <c:v>1.5</c:v>
                </c:pt>
                <c:pt idx="28">
                  <c:v>1</c:v>
                </c:pt>
              </c:numCache>
            </c:numRef>
          </c:xVal>
          <c:yVal>
            <c:numRef>
              <c:f>Foglio1!$AB$15:$AB$43</c:f>
              <c:numCache>
                <c:formatCode>General</c:formatCode>
                <c:ptCount val="29"/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3307344"/>
        <c:axId val="393307888"/>
      </c:scatterChart>
      <c:valAx>
        <c:axId val="393307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93307888"/>
        <c:crosses val="autoZero"/>
        <c:crossBetween val="midCat"/>
      </c:valAx>
      <c:valAx>
        <c:axId val="3933078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933073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Ks</c:v>
          </c:tx>
          <c:marker>
            <c:symbol val="none"/>
          </c:marker>
          <c:xVal>
            <c:numRef>
              <c:f>Foglio1!$B$15:$B$43</c:f>
              <c:numCache>
                <c:formatCode>General</c:formatCode>
                <c:ptCount val="29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50</c:v>
                </c:pt>
                <c:pt idx="6">
                  <c:v>40</c:v>
                </c:pt>
                <c:pt idx="7">
                  <c:v>30</c:v>
                </c:pt>
                <c:pt idx="8">
                  <c:v>20</c:v>
                </c:pt>
                <c:pt idx="9">
                  <c:v>15</c:v>
                </c:pt>
                <c:pt idx="10">
                  <c:v>10</c:v>
                </c:pt>
                <c:pt idx="11">
                  <c:v>9.5</c:v>
                </c:pt>
                <c:pt idx="12">
                  <c:v>9</c:v>
                </c:pt>
                <c:pt idx="13">
                  <c:v>8.5</c:v>
                </c:pt>
                <c:pt idx="14">
                  <c:v>8</c:v>
                </c:pt>
                <c:pt idx="15">
                  <c:v>7.5</c:v>
                </c:pt>
                <c:pt idx="16">
                  <c:v>7</c:v>
                </c:pt>
                <c:pt idx="17">
                  <c:v>6.5</c:v>
                </c:pt>
                <c:pt idx="18">
                  <c:v>6</c:v>
                </c:pt>
                <c:pt idx="19">
                  <c:v>5.5</c:v>
                </c:pt>
                <c:pt idx="20">
                  <c:v>5</c:v>
                </c:pt>
                <c:pt idx="21">
                  <c:v>4.5</c:v>
                </c:pt>
                <c:pt idx="22">
                  <c:v>4</c:v>
                </c:pt>
                <c:pt idx="23">
                  <c:v>3.5</c:v>
                </c:pt>
                <c:pt idx="24">
                  <c:v>3</c:v>
                </c:pt>
                <c:pt idx="25">
                  <c:v>2.5</c:v>
                </c:pt>
                <c:pt idx="26">
                  <c:v>2</c:v>
                </c:pt>
                <c:pt idx="27">
                  <c:v>1.5</c:v>
                </c:pt>
                <c:pt idx="28">
                  <c:v>1</c:v>
                </c:pt>
              </c:numCache>
            </c:numRef>
          </c:xVal>
          <c:yVal>
            <c:numRef>
              <c:f>Foglio1!$U$84:$U$112</c:f>
              <c:numCache>
                <c:formatCode>General</c:formatCode>
                <c:ptCount val="29"/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4093280"/>
        <c:axId val="394097632"/>
      </c:scatterChart>
      <c:valAx>
        <c:axId val="394093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94097632"/>
        <c:crosses val="autoZero"/>
        <c:crossBetween val="midCat"/>
      </c:valAx>
      <c:valAx>
        <c:axId val="394097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9409328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8180132888794307E-2"/>
          <c:y val="4.6724752544017943E-2"/>
          <c:w val="0.88276257359721921"/>
          <c:h val="0.93556753911246227"/>
        </c:manualLayout>
      </c:layout>
      <c:scatterChart>
        <c:scatterStyle val="smoothMarker"/>
        <c:varyColors val="0"/>
        <c:ser>
          <c:idx val="0"/>
          <c:order val="0"/>
          <c:tx>
            <c:v>d=200m</c:v>
          </c:tx>
          <c:xVal>
            <c:numRef>
              <c:f>Foglio1!$E$138:$E$170</c:f>
              <c:numCache>
                <c:formatCode>General</c:formatCode>
                <c:ptCount val="33"/>
                <c:pt idx="0">
                  <c:v>-155.90089557902928</c:v>
                </c:pt>
                <c:pt idx="1">
                  <c:v>-145.90089557902928</c:v>
                </c:pt>
                <c:pt idx="2">
                  <c:v>-135.90089557902928</c:v>
                </c:pt>
                <c:pt idx="3">
                  <c:v>-125.90089557902928</c:v>
                </c:pt>
                <c:pt idx="4">
                  <c:v>-115.90089557902928</c:v>
                </c:pt>
                <c:pt idx="5">
                  <c:v>-105.90089557902928</c:v>
                </c:pt>
                <c:pt idx="6">
                  <c:v>-95.900895579029282</c:v>
                </c:pt>
                <c:pt idx="7">
                  <c:v>-85.900895579029282</c:v>
                </c:pt>
                <c:pt idx="8">
                  <c:v>-75.900895579029282</c:v>
                </c:pt>
                <c:pt idx="9">
                  <c:v>-65.900895579029282</c:v>
                </c:pt>
                <c:pt idx="10">
                  <c:v>-55.900895579029282</c:v>
                </c:pt>
                <c:pt idx="11">
                  <c:v>-45.900895579029282</c:v>
                </c:pt>
                <c:pt idx="12">
                  <c:v>-35.900895579029282</c:v>
                </c:pt>
                <c:pt idx="13">
                  <c:v>-25.900895579029282</c:v>
                </c:pt>
                <c:pt idx="14">
                  <c:v>-15.900895579029282</c:v>
                </c:pt>
                <c:pt idx="15">
                  <c:v>-5.9008955790292816</c:v>
                </c:pt>
                <c:pt idx="16">
                  <c:v>4.0991044209707184</c:v>
                </c:pt>
                <c:pt idx="17">
                  <c:v>14.099104420970718</c:v>
                </c:pt>
                <c:pt idx="18">
                  <c:v>24.099104420970718</c:v>
                </c:pt>
                <c:pt idx="19">
                  <c:v>34.099104420970718</c:v>
                </c:pt>
                <c:pt idx="20">
                  <c:v>44.099104420970718</c:v>
                </c:pt>
                <c:pt idx="21">
                  <c:v>54.099104420970718</c:v>
                </c:pt>
                <c:pt idx="22">
                  <c:v>64.099104420970718</c:v>
                </c:pt>
                <c:pt idx="23">
                  <c:v>74.099104420970718</c:v>
                </c:pt>
                <c:pt idx="24">
                  <c:v>84.099104420970718</c:v>
                </c:pt>
                <c:pt idx="25">
                  <c:v>94.099104420970718</c:v>
                </c:pt>
                <c:pt idx="26">
                  <c:v>104.09910442097072</c:v>
                </c:pt>
                <c:pt idx="27">
                  <c:v>114.09910442097072</c:v>
                </c:pt>
                <c:pt idx="28">
                  <c:v>124.09910442097072</c:v>
                </c:pt>
                <c:pt idx="29">
                  <c:v>134.09910442097072</c:v>
                </c:pt>
                <c:pt idx="30">
                  <c:v>144.09910442097072</c:v>
                </c:pt>
                <c:pt idx="31">
                  <c:v>154.09910442097072</c:v>
                </c:pt>
                <c:pt idx="32">
                  <c:v>164.09910442097072</c:v>
                </c:pt>
              </c:numCache>
            </c:numRef>
          </c:xVal>
          <c:yVal>
            <c:numRef>
              <c:f>Foglio1!$F$138:$F$170</c:f>
              <c:numCache>
                <c:formatCode>General</c:formatCode>
                <c:ptCount val="33"/>
                <c:pt idx="0">
                  <c:v>1</c:v>
                </c:pt>
                <c:pt idx="1">
                  <c:v>0.91987905625367994</c:v>
                </c:pt>
                <c:pt idx="2">
                  <c:v>0.69235495626832133</c:v>
                </c:pt>
                <c:pt idx="3">
                  <c:v>0.35388659127564315</c:v>
                </c:pt>
                <c:pt idx="4">
                  <c:v>-4.1289229061380495E-2</c:v>
                </c:pt>
                <c:pt idx="5">
                  <c:v>-0.42984878540049337</c:v>
                </c:pt>
                <c:pt idx="6">
                  <c:v>-0.74952856103061161</c:v>
                </c:pt>
                <c:pt idx="7">
                  <c:v>-0.94910246531154241</c:v>
                </c:pt>
                <c:pt idx="8">
                  <c:v>-0.99659039912703362</c:v>
                </c:pt>
                <c:pt idx="9">
                  <c:v>-0.88438280632936528</c:v>
                </c:pt>
                <c:pt idx="10">
                  <c:v>-0.63046004337944173</c:v>
                </c:pt>
                <c:pt idx="11">
                  <c:v>-0.27551117308970435</c:v>
                </c:pt>
                <c:pt idx="12">
                  <c:v>0.12358612760123874</c:v>
                </c:pt>
                <c:pt idx="13">
                  <c:v>0.50287975393745288</c:v>
                </c:pt>
                <c:pt idx="14">
                  <c:v>0.80159097932089529</c:v>
                </c:pt>
                <c:pt idx="15">
                  <c:v>0.97185375318088352</c:v>
                </c:pt>
                <c:pt idx="16">
                  <c:v>0.98638484726436049</c:v>
                </c:pt>
                <c:pt idx="17">
                  <c:v>0.8428557716280568</c:v>
                </c:pt>
                <c:pt idx="18">
                  <c:v>0.56426589626200774</c:v>
                </c:pt>
                <c:pt idx="19">
                  <c:v>0.1952569886312083</c:v>
                </c:pt>
                <c:pt idx="20">
                  <c:v>-0.20504026740398512</c:v>
                </c:pt>
                <c:pt idx="21">
                  <c:v>-0.57248148397836829</c:v>
                </c:pt>
                <c:pt idx="22">
                  <c:v>-0.8481871870054698</c:v>
                </c:pt>
                <c:pt idx="23">
                  <c:v>-0.9879777742397422</c:v>
                </c:pt>
                <c:pt idx="24">
                  <c:v>-0.96945293812906075</c:v>
                </c:pt>
                <c:pt idx="25">
                  <c:v>-0.79558113337729286</c:v>
                </c:pt>
                <c:pt idx="26">
                  <c:v>-0.49422390615961354</c:v>
                </c:pt>
                <c:pt idx="27">
                  <c:v>-0.11367130737493274</c:v>
                </c:pt>
                <c:pt idx="28">
                  <c:v>0.28509619625726329</c:v>
                </c:pt>
                <c:pt idx="29">
                  <c:v>0.6381793472842241</c:v>
                </c:pt>
                <c:pt idx="30">
                  <c:v>0.88899943514353907</c:v>
                </c:pt>
                <c:pt idx="31">
                  <c:v>0.99736457553556268</c:v>
                </c:pt>
                <c:pt idx="32">
                  <c:v>0.94591013382547173</c:v>
                </c:pt>
              </c:numCache>
            </c:numRef>
          </c:yVal>
          <c:smooth val="1"/>
        </c:ser>
        <c:ser>
          <c:idx val="1"/>
          <c:order val="1"/>
          <c:tx>
            <c:v>d=5m</c:v>
          </c:tx>
          <c:xVal>
            <c:numRef>
              <c:f>Foglio1!$R$138:$R$170</c:f>
              <c:numCache>
                <c:formatCode>General</c:formatCode>
                <c:ptCount val="33"/>
              </c:numCache>
            </c:numRef>
          </c:xVal>
          <c:yVal>
            <c:numRef>
              <c:f>Foglio1!$S$138:$S$170</c:f>
              <c:numCache>
                <c:formatCode>General</c:formatCode>
                <c:ptCount val="33"/>
              </c:numCache>
            </c:numRef>
          </c:yVal>
          <c:smooth val="1"/>
        </c:ser>
        <c:ser>
          <c:idx val="2"/>
          <c:order val="2"/>
          <c:tx>
            <c:v>d=15m</c:v>
          </c:tx>
          <c:xVal>
            <c:numRef>
              <c:f>Foglio1!$R$138:$R$170</c:f>
              <c:numCache>
                <c:formatCode>General</c:formatCode>
                <c:ptCount val="33"/>
              </c:numCache>
            </c:numRef>
          </c:xVal>
          <c:yVal>
            <c:numRef>
              <c:f>Foglio1!$S$138:$S$170</c:f>
              <c:numCache>
                <c:formatCode>General</c:formatCode>
                <c:ptCount val="33"/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4097088"/>
        <c:axId val="394091648"/>
      </c:scatterChart>
      <c:valAx>
        <c:axId val="394097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94091648"/>
        <c:crosses val="autoZero"/>
        <c:crossBetween val="midCat"/>
      </c:valAx>
      <c:valAx>
        <c:axId val="394091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9409708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1.8180132888794307E-2"/>
          <c:y val="4.6724752544017943E-2"/>
          <c:w val="0.88276257359721921"/>
          <c:h val="0.93556753911246227"/>
        </c:manualLayout>
      </c:layout>
      <c:scatterChart>
        <c:scatterStyle val="smoothMarker"/>
        <c:varyColors val="0"/>
        <c:ser>
          <c:idx val="0"/>
          <c:order val="0"/>
          <c:tx>
            <c:v>d=200m</c:v>
          </c:tx>
          <c:marker>
            <c:symbol val="diamond"/>
            <c:size val="7"/>
          </c:marker>
          <c:xVal>
            <c:numRef>
              <c:f>Foglio1!$E$203:$E$235</c:f>
              <c:numCache>
                <c:formatCode>General</c:formatCode>
                <c:ptCount val="33"/>
                <c:pt idx="0">
                  <c:v>-76.50265363311658</c:v>
                </c:pt>
                <c:pt idx="1">
                  <c:v>-66.50265363311658</c:v>
                </c:pt>
                <c:pt idx="2">
                  <c:v>-56.50265363311658</c:v>
                </c:pt>
                <c:pt idx="3">
                  <c:v>-46.50265363311658</c:v>
                </c:pt>
                <c:pt idx="4">
                  <c:v>-36.50265363311658</c:v>
                </c:pt>
                <c:pt idx="5">
                  <c:v>-26.50265363311658</c:v>
                </c:pt>
                <c:pt idx="6">
                  <c:v>-16.50265363311658</c:v>
                </c:pt>
                <c:pt idx="7">
                  <c:v>-6.5026536331165801</c:v>
                </c:pt>
                <c:pt idx="8">
                  <c:v>3.4973463668834199</c:v>
                </c:pt>
                <c:pt idx="9">
                  <c:v>13.49734636688342</c:v>
                </c:pt>
                <c:pt idx="10">
                  <c:v>23.49734636688342</c:v>
                </c:pt>
                <c:pt idx="11">
                  <c:v>33.49734636688342</c:v>
                </c:pt>
                <c:pt idx="12">
                  <c:v>43.49734636688342</c:v>
                </c:pt>
                <c:pt idx="13">
                  <c:v>53.49734636688342</c:v>
                </c:pt>
                <c:pt idx="14">
                  <c:v>63.49734636688342</c:v>
                </c:pt>
                <c:pt idx="15">
                  <c:v>73.49734636688342</c:v>
                </c:pt>
                <c:pt idx="16">
                  <c:v>83.49734636688342</c:v>
                </c:pt>
                <c:pt idx="17">
                  <c:v>93.49734636688342</c:v>
                </c:pt>
                <c:pt idx="18">
                  <c:v>103.49734636688342</c:v>
                </c:pt>
                <c:pt idx="19">
                  <c:v>113.49734636688342</c:v>
                </c:pt>
                <c:pt idx="20">
                  <c:v>123.49734636688342</c:v>
                </c:pt>
                <c:pt idx="21">
                  <c:v>133.49734636688342</c:v>
                </c:pt>
                <c:pt idx="22">
                  <c:v>143.49734636688342</c:v>
                </c:pt>
                <c:pt idx="23">
                  <c:v>153.49734636688342</c:v>
                </c:pt>
                <c:pt idx="24">
                  <c:v>163.49734636688342</c:v>
                </c:pt>
                <c:pt idx="25">
                  <c:v>173.49734636688342</c:v>
                </c:pt>
                <c:pt idx="26">
                  <c:v>183.49734636688342</c:v>
                </c:pt>
                <c:pt idx="27">
                  <c:v>193.49734636688342</c:v>
                </c:pt>
                <c:pt idx="28">
                  <c:v>203.49734636688342</c:v>
                </c:pt>
                <c:pt idx="29">
                  <c:v>213.49734636688342</c:v>
                </c:pt>
                <c:pt idx="30">
                  <c:v>223.49734636688342</c:v>
                </c:pt>
                <c:pt idx="31">
                  <c:v>233.49734636688342</c:v>
                </c:pt>
                <c:pt idx="32">
                  <c:v>243.49734636688342</c:v>
                </c:pt>
              </c:numCache>
            </c:numRef>
          </c:xVal>
          <c:yVal>
            <c:numRef>
              <c:f>Foglio1!$F$203:$F$235</c:f>
              <c:numCache>
                <c:formatCode>General</c:formatCode>
                <c:ptCount val="33"/>
                <c:pt idx="0">
                  <c:v>1</c:v>
                </c:pt>
                <c:pt idx="1">
                  <c:v>0.68126800152157418</c:v>
                </c:pt>
                <c:pt idx="2">
                  <c:v>-7.1747820205600624E-2</c:v>
                </c:pt>
                <c:pt idx="3">
                  <c:v>-0.77902698969157169</c:v>
                </c:pt>
                <c:pt idx="4">
                  <c:v>-0.98970450059148962</c:v>
                </c:pt>
                <c:pt idx="5">
                  <c:v>-0.56948102473817219</c:v>
                </c:pt>
                <c:pt idx="6">
                  <c:v>0.21376610133582405</c:v>
                </c:pt>
                <c:pt idx="7">
                  <c:v>0.86074503403840252</c:v>
                </c:pt>
                <c:pt idx="8">
                  <c:v>0.95902999698210001</c:v>
                </c:pt>
                <c:pt idx="9">
                  <c:v>0.44596786484807105</c:v>
                </c:pt>
                <c:pt idx="10">
                  <c:v>-0.35138272492632217</c:v>
                </c:pt>
                <c:pt idx="11">
                  <c:v>-0.92473947840759219</c:v>
                </c:pt>
                <c:pt idx="12">
                  <c:v>-0.90860810783936474</c:v>
                </c:pt>
                <c:pt idx="13">
                  <c:v>-0.31327178118045362</c:v>
                </c:pt>
                <c:pt idx="14">
                  <c:v>0.48176402724354056</c:v>
                </c:pt>
                <c:pt idx="15">
                  <c:v>0.96969261327083878</c:v>
                </c:pt>
                <c:pt idx="16">
                  <c:v>0.83947707022297391</c:v>
                </c:pt>
                <c:pt idx="17">
                  <c:v>0.17412511863714464</c:v>
                </c:pt>
                <c:pt idx="18">
                  <c:v>-0.60222532704570542</c:v>
                </c:pt>
                <c:pt idx="19">
                  <c:v>-0.99467880868135228</c:v>
                </c:pt>
                <c:pt idx="20">
                  <c:v>-0.75306036124670506</c:v>
                </c:pt>
                <c:pt idx="21">
                  <c:v>-3.139304598196288E-2</c:v>
                </c:pt>
                <c:pt idx="22">
                  <c:v>0.71028620585109037</c:v>
                </c:pt>
                <c:pt idx="23">
                  <c:v>0.99918357391899237</c:v>
                </c:pt>
                <c:pt idx="24">
                  <c:v>0.65113738726286208</c:v>
                </c:pt>
                <c:pt idx="25">
                  <c:v>-0.1119854408458935</c:v>
                </c:pt>
                <c:pt idx="26">
                  <c:v>-0.80372158223205081</c:v>
                </c:pt>
                <c:pt idx="27">
                  <c:v>-0.98311415136808022</c:v>
                </c:pt>
                <c:pt idx="28">
                  <c:v>-0.53580684410816892</c:v>
                </c:pt>
                <c:pt idx="29">
                  <c:v>0.25305803559377033</c:v>
                </c:pt>
                <c:pt idx="30">
                  <c:v>0.88060752846405788</c:v>
                </c:pt>
                <c:pt idx="31">
                  <c:v>0.94680142648935173</c:v>
                </c:pt>
                <c:pt idx="32">
                  <c:v>0.40944350286029418</c:v>
                </c:pt>
              </c:numCache>
            </c:numRef>
          </c:yVal>
          <c:smooth val="1"/>
        </c:ser>
        <c:ser>
          <c:idx val="1"/>
          <c:order val="1"/>
          <c:tx>
            <c:v>d=5m</c:v>
          </c:tx>
          <c:xVal>
            <c:numRef>
              <c:f>Foglio1!$R$203:$R$235</c:f>
              <c:numCache>
                <c:formatCode>General</c:formatCode>
                <c:ptCount val="33"/>
              </c:numCache>
            </c:numRef>
          </c:xVal>
          <c:yVal>
            <c:numRef>
              <c:f>Foglio1!$S$203:$S$235</c:f>
              <c:numCache>
                <c:formatCode>General</c:formatCode>
                <c:ptCount val="33"/>
              </c:numCache>
            </c:numRef>
          </c:yVal>
          <c:smooth val="1"/>
        </c:ser>
        <c:ser>
          <c:idx val="2"/>
          <c:order val="2"/>
          <c:tx>
            <c:v>d=15m</c:v>
          </c:tx>
          <c:xVal>
            <c:numRef>
              <c:f>Foglio1!$K$203:$K$235</c:f>
              <c:numCache>
                <c:formatCode>General</c:formatCode>
                <c:ptCount val="33"/>
                <c:pt idx="0">
                  <c:v>-67.594191635346675</c:v>
                </c:pt>
                <c:pt idx="1">
                  <c:v>-62.594191635346675</c:v>
                </c:pt>
                <c:pt idx="2">
                  <c:v>-57.594191635346675</c:v>
                </c:pt>
                <c:pt idx="3">
                  <c:v>-52.594191635346675</c:v>
                </c:pt>
                <c:pt idx="4">
                  <c:v>-47.594191635346675</c:v>
                </c:pt>
                <c:pt idx="5">
                  <c:v>-42.594191635346675</c:v>
                </c:pt>
                <c:pt idx="6">
                  <c:v>-37.594191635346675</c:v>
                </c:pt>
                <c:pt idx="7">
                  <c:v>-32.594191635346675</c:v>
                </c:pt>
                <c:pt idx="8">
                  <c:v>-27.594191635346675</c:v>
                </c:pt>
                <c:pt idx="9">
                  <c:v>-22.594191635346675</c:v>
                </c:pt>
                <c:pt idx="10">
                  <c:v>-17.594191635346675</c:v>
                </c:pt>
                <c:pt idx="11">
                  <c:v>-12.594191635346675</c:v>
                </c:pt>
                <c:pt idx="12">
                  <c:v>-7.5941916353466752</c:v>
                </c:pt>
                <c:pt idx="13">
                  <c:v>-2.5941916353466752</c:v>
                </c:pt>
                <c:pt idx="14">
                  <c:v>2.4058083646533248</c:v>
                </c:pt>
                <c:pt idx="15">
                  <c:v>7.4058083646533248</c:v>
                </c:pt>
                <c:pt idx="16">
                  <c:v>12.405808364653325</c:v>
                </c:pt>
                <c:pt idx="17">
                  <c:v>17.405808364653325</c:v>
                </c:pt>
                <c:pt idx="18">
                  <c:v>22.405808364653325</c:v>
                </c:pt>
                <c:pt idx="19">
                  <c:v>27.405808364653325</c:v>
                </c:pt>
                <c:pt idx="20">
                  <c:v>32.405808364653325</c:v>
                </c:pt>
                <c:pt idx="21">
                  <c:v>37.405808364653325</c:v>
                </c:pt>
                <c:pt idx="22">
                  <c:v>42.405808364653325</c:v>
                </c:pt>
                <c:pt idx="23">
                  <c:v>47.405808364653325</c:v>
                </c:pt>
                <c:pt idx="24">
                  <c:v>52.405808364653325</c:v>
                </c:pt>
                <c:pt idx="25">
                  <c:v>57.405808364653325</c:v>
                </c:pt>
                <c:pt idx="26">
                  <c:v>62.405808364653325</c:v>
                </c:pt>
                <c:pt idx="27">
                  <c:v>67.405808364653325</c:v>
                </c:pt>
                <c:pt idx="28">
                  <c:v>72.405808364653325</c:v>
                </c:pt>
                <c:pt idx="29">
                  <c:v>77.405808364653325</c:v>
                </c:pt>
                <c:pt idx="30">
                  <c:v>82.405808364653325</c:v>
                </c:pt>
                <c:pt idx="31">
                  <c:v>87.405808364653325</c:v>
                </c:pt>
                <c:pt idx="32">
                  <c:v>92.405808364653325</c:v>
                </c:pt>
              </c:numCache>
            </c:numRef>
          </c:xVal>
          <c:yVal>
            <c:numRef>
              <c:f>Foglio1!$L$203:$L$235</c:f>
              <c:numCache>
                <c:formatCode>General</c:formatCode>
                <c:ptCount val="33"/>
                <c:pt idx="0">
                  <c:v>0.91725826563758117</c:v>
                </c:pt>
                <c:pt idx="1">
                  <c:v>0.81995874198677809</c:v>
                </c:pt>
                <c:pt idx="2">
                  <c:v>0.54870255204598584</c:v>
                </c:pt>
                <c:pt idx="3">
                  <c:v>0.16103749681588683</c:v>
                </c:pt>
                <c:pt idx="4">
                  <c:v>-0.26079213848308108</c:v>
                </c:pt>
                <c:pt idx="5">
                  <c:v>-0.62729395217089134</c:v>
                </c:pt>
                <c:pt idx="6">
                  <c:v>-0.86071350315958706</c:v>
                </c:pt>
                <c:pt idx="7">
                  <c:v>-0.91153014503406593</c:v>
                </c:pt>
                <c:pt idx="8">
                  <c:v>-0.76896297729302043</c:v>
                </c:pt>
                <c:pt idx="9">
                  <c:v>-0.46325804519788139</c:v>
                </c:pt>
                <c:pt idx="10">
                  <c:v>-5.9271552033734319E-2</c:v>
                </c:pt>
                <c:pt idx="11">
                  <c:v>0.35728957576707598</c:v>
                </c:pt>
                <c:pt idx="12">
                  <c:v>0.698050665934277</c:v>
                </c:pt>
                <c:pt idx="13">
                  <c:v>0.8907182478193364</c:v>
                </c:pt>
                <c:pt idx="14">
                  <c:v>0.89441732548566732</c:v>
                </c:pt>
                <c:pt idx="15">
                  <c:v>0.70836312869272899</c:v>
                </c:pt>
                <c:pt idx="16">
                  <c:v>0.37202760421791514</c:v>
                </c:pt>
                <c:pt idx="17">
                  <c:v>-4.3234674108915419E-2</c:v>
                </c:pt>
                <c:pt idx="18">
                  <c:v>-0.44932458876547482</c:v>
                </c:pt>
                <c:pt idx="19">
                  <c:v>-0.76008896624394207</c:v>
                </c:pt>
                <c:pt idx="20">
                  <c:v>-0.90959822699394843</c:v>
                </c:pt>
                <c:pt idx="21">
                  <c:v>-0.8661335402405046</c:v>
                </c:pt>
                <c:pt idx="22">
                  <c:v>-0.63891606751504004</c:v>
                </c:pt>
                <c:pt idx="23">
                  <c:v>-0.27615066603071864</c:v>
                </c:pt>
                <c:pt idx="24">
                  <c:v>0.14520091399725238</c:v>
                </c:pt>
                <c:pt idx="25">
                  <c:v>0.5357476917250259</c:v>
                </c:pt>
                <c:pt idx="26">
                  <c:v>0.81263401600214957</c:v>
                </c:pt>
                <c:pt idx="27">
                  <c:v>0.91711763621753739</c:v>
                </c:pt>
                <c:pt idx="28">
                  <c:v>0.82703204407768971</c:v>
                </c:pt>
                <c:pt idx="29">
                  <c:v>0.56148916374044433</c:v>
                </c:pt>
                <c:pt idx="30">
                  <c:v>0.17682470071774217</c:v>
                </c:pt>
                <c:pt idx="31">
                  <c:v>-0.24535364425961989</c:v>
                </c:pt>
                <c:pt idx="32">
                  <c:v>-0.61547948972452349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4094912"/>
        <c:axId val="394095456"/>
      </c:scatterChart>
      <c:valAx>
        <c:axId val="394094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94095456"/>
        <c:crosses val="autoZero"/>
        <c:crossBetween val="midCat"/>
      </c:valAx>
      <c:valAx>
        <c:axId val="394095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940949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1.8180132888794307E-2"/>
          <c:y val="4.6724752544017943E-2"/>
          <c:w val="0.88276257359721921"/>
          <c:h val="0.93556753911246227"/>
        </c:manualLayout>
      </c:layout>
      <c:scatterChart>
        <c:scatterStyle val="smoothMarker"/>
        <c:varyColors val="0"/>
        <c:ser>
          <c:idx val="0"/>
          <c:order val="0"/>
          <c:tx>
            <c:v>d=200m</c:v>
          </c:tx>
          <c:xVal>
            <c:numRef>
              <c:f>Foglio1!$E$268:$E$287</c:f>
              <c:numCache>
                <c:formatCode>General</c:formatCode>
                <c:ptCount val="20"/>
                <c:pt idx="0">
                  <c:v>-14.05178992256038</c:v>
                </c:pt>
                <c:pt idx="1">
                  <c:v>-12.55178992256038</c:v>
                </c:pt>
                <c:pt idx="2">
                  <c:v>-11.05178992256038</c:v>
                </c:pt>
                <c:pt idx="3">
                  <c:v>-9.5517899225603795</c:v>
                </c:pt>
                <c:pt idx="4">
                  <c:v>-8.0517899225603795</c:v>
                </c:pt>
                <c:pt idx="5">
                  <c:v>-6.5517899225603795</c:v>
                </c:pt>
                <c:pt idx="6">
                  <c:v>-5.0517899225603795</c:v>
                </c:pt>
                <c:pt idx="7">
                  <c:v>-3.5517899225603795</c:v>
                </c:pt>
                <c:pt idx="8">
                  <c:v>-2.0517899225603795</c:v>
                </c:pt>
                <c:pt idx="9">
                  <c:v>-0.55178992256037951</c:v>
                </c:pt>
                <c:pt idx="10">
                  <c:v>0.94821007743962049</c:v>
                </c:pt>
                <c:pt idx="11">
                  <c:v>2.4482100774396205</c:v>
                </c:pt>
                <c:pt idx="12">
                  <c:v>3.9482100774396205</c:v>
                </c:pt>
                <c:pt idx="13">
                  <c:v>5.4482100774396205</c:v>
                </c:pt>
                <c:pt idx="14">
                  <c:v>6.9482100774396205</c:v>
                </c:pt>
                <c:pt idx="15">
                  <c:v>8.4482100774396205</c:v>
                </c:pt>
                <c:pt idx="16">
                  <c:v>9.9482100774396205</c:v>
                </c:pt>
                <c:pt idx="17">
                  <c:v>11.44821007743962</c:v>
                </c:pt>
                <c:pt idx="18">
                  <c:v>12.94821007743962</c:v>
                </c:pt>
                <c:pt idx="19">
                  <c:v>14.44821007743962</c:v>
                </c:pt>
              </c:numCache>
            </c:numRef>
          </c:xVal>
          <c:yVal>
            <c:numRef>
              <c:f>Foglio1!$F$268:$F$287</c:f>
              <c:numCache>
                <c:formatCode>General</c:formatCode>
                <c:ptCount val="20"/>
                <c:pt idx="0">
                  <c:v>1</c:v>
                </c:pt>
                <c:pt idx="1">
                  <c:v>0.78337605916823316</c:v>
                </c:pt>
                <c:pt idx="2">
                  <c:v>0.22735610015590246</c:v>
                </c:pt>
                <c:pt idx="3">
                  <c:v>-0.42716540763225508</c:v>
                </c:pt>
                <c:pt idx="4">
                  <c:v>-0.89661840744379839</c:v>
                </c:pt>
                <c:pt idx="5">
                  <c:v>-0.97761338156978517</c:v>
                </c:pt>
                <c:pt idx="6">
                  <c:v>-0.63505942904473855</c:v>
                </c:pt>
                <c:pt idx="7">
                  <c:v>-1.736732415560609E-2</c:v>
                </c:pt>
                <c:pt idx="8">
                  <c:v>0.6078491371341066</c:v>
                </c:pt>
                <c:pt idx="9">
                  <c:v>0.96971624738946105</c:v>
                </c:pt>
                <c:pt idx="10">
                  <c:v>0.91145584764862042</c:v>
                </c:pt>
                <c:pt idx="11">
                  <c:v>0.45830913268417478</c:v>
                </c:pt>
                <c:pt idx="12">
                  <c:v>-0.19339904316274112</c:v>
                </c:pt>
                <c:pt idx="13">
                  <c:v>-0.76131749324364495</c:v>
                </c:pt>
                <c:pt idx="14">
                  <c:v>-0.99939675210334822</c:v>
                </c:pt>
                <c:pt idx="15">
                  <c:v>-0.80448948517286045</c:v>
                </c:pt>
                <c:pt idx="16">
                  <c:v>-0.26103885297064433</c:v>
                </c:pt>
                <c:pt idx="17">
                  <c:v>0.39550630931298203</c:v>
                </c:pt>
                <c:pt idx="18">
                  <c:v>0.88069920090219667</c:v>
                </c:pt>
                <c:pt idx="19">
                  <c:v>0.98433102931776784</c:v>
                </c:pt>
              </c:numCache>
            </c:numRef>
          </c:yVal>
          <c:smooth val="1"/>
        </c:ser>
        <c:ser>
          <c:idx val="1"/>
          <c:order val="1"/>
          <c:tx>
            <c:v>d=5m</c:v>
          </c:tx>
          <c:xVal>
            <c:numRef>
              <c:f>Foglio1!$R$268:$R$287</c:f>
              <c:numCache>
                <c:formatCode>General</c:formatCode>
                <c:ptCount val="20"/>
              </c:numCache>
            </c:numRef>
          </c:xVal>
          <c:yVal>
            <c:numRef>
              <c:f>Foglio1!$S$268:$S$287</c:f>
              <c:numCache>
                <c:formatCode>General</c:formatCode>
                <c:ptCount val="20"/>
              </c:numCache>
            </c:numRef>
          </c:yVal>
          <c:smooth val="1"/>
        </c:ser>
        <c:ser>
          <c:idx val="2"/>
          <c:order val="2"/>
          <c:tx>
            <c:v>d=15m</c:v>
          </c:tx>
          <c:xVal>
            <c:numRef>
              <c:f>Foglio1!$K$268:$K$287</c:f>
              <c:numCache>
                <c:formatCode>General</c:formatCode>
                <c:ptCount val="20"/>
                <c:pt idx="0">
                  <c:v>-14.040265121160989</c:v>
                </c:pt>
                <c:pt idx="1">
                  <c:v>-12.540265121160989</c:v>
                </c:pt>
                <c:pt idx="2">
                  <c:v>-11.040265121160989</c:v>
                </c:pt>
                <c:pt idx="3">
                  <c:v>-9.5402651211609886</c:v>
                </c:pt>
                <c:pt idx="4">
                  <c:v>-8.0402651211609886</c:v>
                </c:pt>
                <c:pt idx="5">
                  <c:v>-6.5402651211609886</c:v>
                </c:pt>
                <c:pt idx="6">
                  <c:v>-5.0402651211609886</c:v>
                </c:pt>
                <c:pt idx="7">
                  <c:v>-3.5402651211609886</c:v>
                </c:pt>
                <c:pt idx="8">
                  <c:v>-2.0402651211609886</c:v>
                </c:pt>
                <c:pt idx="9">
                  <c:v>-0.54026512116098857</c:v>
                </c:pt>
                <c:pt idx="10">
                  <c:v>0.95973487883901143</c:v>
                </c:pt>
                <c:pt idx="11">
                  <c:v>2.4597348788390114</c:v>
                </c:pt>
                <c:pt idx="12">
                  <c:v>3.9597348788390114</c:v>
                </c:pt>
                <c:pt idx="13">
                  <c:v>5.4597348788390114</c:v>
                </c:pt>
                <c:pt idx="14">
                  <c:v>6.9597348788390114</c:v>
                </c:pt>
                <c:pt idx="15">
                  <c:v>8.4597348788390114</c:v>
                </c:pt>
                <c:pt idx="16">
                  <c:v>9.9597348788390114</c:v>
                </c:pt>
                <c:pt idx="17">
                  <c:v>11.459734878839011</c:v>
                </c:pt>
                <c:pt idx="18">
                  <c:v>12.959734878839011</c:v>
                </c:pt>
                <c:pt idx="19">
                  <c:v>14.459734878839011</c:v>
                </c:pt>
              </c:numCache>
            </c:numRef>
          </c:xVal>
          <c:yVal>
            <c:numRef>
              <c:f>Foglio1!$L$268:$L$287</c:f>
              <c:numCache>
                <c:formatCode>General</c:formatCode>
                <c:ptCount val="20"/>
                <c:pt idx="0">
                  <c:v>0.9999816457148627</c:v>
                </c:pt>
                <c:pt idx="1">
                  <c:v>0.78301937449879944</c:v>
                </c:pt>
                <c:pt idx="2">
                  <c:v>0.22627954311363141</c:v>
                </c:pt>
                <c:pt idx="3">
                  <c:v>-0.42865033768703376</c:v>
                </c:pt>
                <c:pt idx="4">
                  <c:v>-0.89757490284887642</c:v>
                </c:pt>
                <c:pt idx="5">
                  <c:v>-0.97701254023932982</c:v>
                </c:pt>
                <c:pt idx="6">
                  <c:v>-0.63249267671912468</c:v>
                </c:pt>
                <c:pt idx="7">
                  <c:v>-1.3513680360719208E-2</c:v>
                </c:pt>
                <c:pt idx="8">
                  <c:v>0.61132934119477556</c:v>
                </c:pt>
                <c:pt idx="9">
                  <c:v>0.97089668915164073</c:v>
                </c:pt>
                <c:pt idx="10">
                  <c:v>0.90916040279247967</c:v>
                </c:pt>
                <c:pt idx="11">
                  <c:v>0.45290986362709718</c:v>
                </c:pt>
                <c:pt idx="12">
                  <c:v>-0.1998729880857737</c:v>
                </c:pt>
                <c:pt idx="13">
                  <c:v>-0.76592445300637979</c:v>
                </c:pt>
                <c:pt idx="14">
                  <c:v>-0.99961639989725348</c:v>
                </c:pt>
                <c:pt idx="15">
                  <c:v>-0.79954229638928964</c:v>
                </c:pt>
                <c:pt idx="16">
                  <c:v>-0.25252079979409148</c:v>
                </c:pt>
                <c:pt idx="17">
                  <c:v>0.4040776805135568</c:v>
                </c:pt>
                <c:pt idx="18">
                  <c:v>0.88533371991216703</c:v>
                </c:pt>
                <c:pt idx="19">
                  <c:v>0.98241467873918631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4092192"/>
        <c:axId val="393848560"/>
      </c:scatterChart>
      <c:valAx>
        <c:axId val="394092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93848560"/>
        <c:crosses val="autoZero"/>
        <c:crossBetween val="midCat"/>
      </c:valAx>
      <c:valAx>
        <c:axId val="3938485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940921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 sz="1400"/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9.6989486247458276E-2"/>
          <c:y val="0.10478396686274616"/>
          <c:w val="0.76314043625468897"/>
          <c:h val="0.85520696454367184"/>
        </c:manualLayout>
      </c:layout>
      <c:scatterChart>
        <c:scatterStyle val="smoothMarker"/>
        <c:varyColors val="0"/>
        <c:ser>
          <c:idx val="0"/>
          <c:order val="0"/>
          <c:tx>
            <c:v>Vz</c:v>
          </c:tx>
          <c:marker>
            <c:symbol val="none"/>
          </c:marker>
          <c:xVal>
            <c:numRef>
              <c:f>Foglio1!$G$321:$G$341</c:f>
              <c:numCache>
                <c:formatCode>General</c:formatCode>
                <c:ptCount val="21"/>
                <c:pt idx="0">
                  <c:v>1.0079642833253597</c:v>
                </c:pt>
                <c:pt idx="1">
                  <c:v>0.98642072414642867</c:v>
                </c:pt>
                <c:pt idx="2">
                  <c:v>0.96496217540307061</c:v>
                </c:pt>
                <c:pt idx="3">
                  <c:v>0.94358678778238081</c:v>
                </c:pt>
                <c:pt idx="4">
                  <c:v>0.92229271913833721</c:v>
                </c:pt>
                <c:pt idx="5">
                  <c:v>0.90107813433304662</c:v>
                </c:pt>
                <c:pt idx="6">
                  <c:v>0.87994120507858742</c:v>
                </c:pt>
                <c:pt idx="7">
                  <c:v>0.85888010977944929</c:v>
                </c:pt>
                <c:pt idx="8">
                  <c:v>0.83789303337554566</c:v>
                </c:pt>
                <c:pt idx="9">
                  <c:v>0.81697816718579019</c:v>
                </c:pt>
                <c:pt idx="10">
                  <c:v>0.79613370875222511</c:v>
                </c:pt>
                <c:pt idx="11">
                  <c:v>0.77535786168468168</c:v>
                </c:pt>
                <c:pt idx="12">
                  <c:v>0.75464883550596706</c:v>
                </c:pt>
                <c:pt idx="13">
                  <c:v>0.73400484549756118</c:v>
                </c:pt>
                <c:pt idx="14">
                  <c:v>0.71342411254580573</c:v>
                </c:pt>
                <c:pt idx="15">
                  <c:v>0.69290486298858145</c:v>
                </c:pt>
                <c:pt idx="16">
                  <c:v>0.67244532846245009</c:v>
                </c:pt>
                <c:pt idx="17">
                  <c:v>0.65204374575025859</c:v>
                </c:pt>
                <c:pt idx="18">
                  <c:v>0.63169835662918128</c:v>
                </c:pt>
                <c:pt idx="19">
                  <c:v>0.61140740771919588</c:v>
                </c:pt>
                <c:pt idx="20">
                  <c:v>0.59116915033197637</c:v>
                </c:pt>
              </c:numCache>
            </c:numRef>
          </c:xVal>
          <c:yVal>
            <c:numRef>
              <c:f>Foglio1!$C$321:$C$341</c:f>
              <c:numCache>
                <c:formatCode>General</c:formatCode>
                <c:ptCount val="21"/>
                <c:pt idx="0">
                  <c:v>0</c:v>
                </c:pt>
                <c:pt idx="1">
                  <c:v>-0.1</c:v>
                </c:pt>
                <c:pt idx="2">
                  <c:v>-0.2</c:v>
                </c:pt>
                <c:pt idx="3">
                  <c:v>-0.30000000000000004</c:v>
                </c:pt>
                <c:pt idx="4">
                  <c:v>-0.4</c:v>
                </c:pt>
                <c:pt idx="5">
                  <c:v>-0.5</c:v>
                </c:pt>
                <c:pt idx="6">
                  <c:v>-0.6</c:v>
                </c:pt>
                <c:pt idx="7">
                  <c:v>-0.7</c:v>
                </c:pt>
                <c:pt idx="8">
                  <c:v>-0.79999999999999993</c:v>
                </c:pt>
                <c:pt idx="9">
                  <c:v>-0.89999999999999991</c:v>
                </c:pt>
                <c:pt idx="10">
                  <c:v>-0.99999999999999989</c:v>
                </c:pt>
                <c:pt idx="11">
                  <c:v>-1.0999999999999999</c:v>
                </c:pt>
                <c:pt idx="12">
                  <c:v>-1.2</c:v>
                </c:pt>
                <c:pt idx="13">
                  <c:v>-1.3</c:v>
                </c:pt>
                <c:pt idx="14">
                  <c:v>-1.4000000000000001</c:v>
                </c:pt>
                <c:pt idx="15">
                  <c:v>-1.5000000000000002</c:v>
                </c:pt>
                <c:pt idx="16">
                  <c:v>-1.6000000000000003</c:v>
                </c:pt>
                <c:pt idx="17">
                  <c:v>-1.7000000000000004</c:v>
                </c:pt>
                <c:pt idx="18">
                  <c:v>-1.8000000000000005</c:v>
                </c:pt>
                <c:pt idx="19">
                  <c:v>-1.9000000000000006</c:v>
                </c:pt>
                <c:pt idx="20">
                  <c:v>-2.0000000000000004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3844208"/>
        <c:axId val="393844752"/>
      </c:scatterChart>
      <c:valAx>
        <c:axId val="393844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93844752"/>
        <c:crosses val="autoZero"/>
        <c:crossBetween val="midCat"/>
      </c:valAx>
      <c:valAx>
        <c:axId val="393844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938442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242886</xdr:colOff>
      <xdr:row>44</xdr:row>
      <xdr:rowOff>23812</xdr:rowOff>
    </xdr:from>
    <xdr:to>
      <xdr:col>9</xdr:col>
      <xdr:colOff>152399</xdr:colOff>
      <xdr:row>59</xdr:row>
      <xdr:rowOff>19050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0</xdr:colOff>
      <xdr:row>44</xdr:row>
      <xdr:rowOff>0</xdr:rowOff>
    </xdr:from>
    <xdr:to>
      <xdr:col>29</xdr:col>
      <xdr:colOff>42863</xdr:colOff>
      <xdr:row>58</xdr:row>
      <xdr:rowOff>185738</xdr:rowOff>
    </xdr:to>
    <xdr:graphicFrame macro="">
      <xdr:nvGraphicFramePr>
        <xdr:cNvPr id="8" name="Gra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247650</xdr:colOff>
      <xdr:row>61</xdr:row>
      <xdr:rowOff>38100</xdr:rowOff>
    </xdr:from>
    <xdr:to>
      <xdr:col>9</xdr:col>
      <xdr:colOff>157163</xdr:colOff>
      <xdr:row>76</xdr:row>
      <xdr:rowOff>33338</xdr:rowOff>
    </xdr:to>
    <xdr:graphicFrame macro="">
      <xdr:nvGraphicFramePr>
        <xdr:cNvPr id="11" name="Gra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0</xdr:colOff>
      <xdr:row>61</xdr:row>
      <xdr:rowOff>0</xdr:rowOff>
    </xdr:from>
    <xdr:to>
      <xdr:col>29</xdr:col>
      <xdr:colOff>42863</xdr:colOff>
      <xdr:row>75</xdr:row>
      <xdr:rowOff>185738</xdr:rowOff>
    </xdr:to>
    <xdr:graphicFrame macro="">
      <xdr:nvGraphicFramePr>
        <xdr:cNvPr id="14" name="Gra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247650</xdr:colOff>
      <xdr:row>114</xdr:row>
      <xdr:rowOff>76200</xdr:rowOff>
    </xdr:from>
    <xdr:to>
      <xdr:col>27</xdr:col>
      <xdr:colOff>309563</xdr:colOff>
      <xdr:row>129</xdr:row>
      <xdr:rowOff>71438</xdr:rowOff>
    </xdr:to>
    <xdr:graphicFrame macro="">
      <xdr:nvGraphicFramePr>
        <xdr:cNvPr id="19" name="Gra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476249</xdr:colOff>
      <xdr:row>171</xdr:row>
      <xdr:rowOff>52387</xdr:rowOff>
    </xdr:from>
    <xdr:to>
      <xdr:col>23</xdr:col>
      <xdr:colOff>173830</xdr:colOff>
      <xdr:row>195</xdr:row>
      <xdr:rowOff>59531</xdr:rowOff>
    </xdr:to>
    <xdr:graphicFrame macro="">
      <xdr:nvGraphicFramePr>
        <xdr:cNvPr id="20" name="Grafico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428626</xdr:colOff>
      <xdr:row>236</xdr:row>
      <xdr:rowOff>119063</xdr:rowOff>
    </xdr:from>
    <xdr:to>
      <xdr:col>20</xdr:col>
      <xdr:colOff>602456</xdr:colOff>
      <xdr:row>260</xdr:row>
      <xdr:rowOff>-1</xdr:rowOff>
    </xdr:to>
    <xdr:graphicFrame macro="">
      <xdr:nvGraphicFramePr>
        <xdr:cNvPr id="27" name="Grafico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166688</xdr:colOff>
      <xdr:row>288</xdr:row>
      <xdr:rowOff>166687</xdr:rowOff>
    </xdr:from>
    <xdr:to>
      <xdr:col>21</xdr:col>
      <xdr:colOff>471487</xdr:colOff>
      <xdr:row>312</xdr:row>
      <xdr:rowOff>173831</xdr:rowOff>
    </xdr:to>
    <xdr:graphicFrame macro="">
      <xdr:nvGraphicFramePr>
        <xdr:cNvPr id="18" name="Gra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0</xdr:colOff>
      <xdr:row>318</xdr:row>
      <xdr:rowOff>190499</xdr:rowOff>
    </xdr:from>
    <xdr:to>
      <xdr:col>16</xdr:col>
      <xdr:colOff>412750</xdr:colOff>
      <xdr:row>337</xdr:row>
      <xdr:rowOff>95250</xdr:rowOff>
    </xdr:to>
    <xdr:graphicFrame macro="">
      <xdr:nvGraphicFramePr>
        <xdr:cNvPr id="21" name="Gra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16</xdr:col>
      <xdr:colOff>592666</xdr:colOff>
      <xdr:row>319</xdr:row>
      <xdr:rowOff>0</xdr:rowOff>
    </xdr:from>
    <xdr:to>
      <xdr:col>23</xdr:col>
      <xdr:colOff>42333</xdr:colOff>
      <xdr:row>337</xdr:row>
      <xdr:rowOff>95251</xdr:rowOff>
    </xdr:to>
    <xdr:graphicFrame macro="">
      <xdr:nvGraphicFramePr>
        <xdr:cNvPr id="22" name="Grafico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0</xdr:colOff>
      <xdr:row>345</xdr:row>
      <xdr:rowOff>0</xdr:rowOff>
    </xdr:from>
    <xdr:to>
      <xdr:col>16</xdr:col>
      <xdr:colOff>412750</xdr:colOff>
      <xdr:row>363</xdr:row>
      <xdr:rowOff>95251</xdr:rowOff>
    </xdr:to>
    <xdr:graphicFrame macro="">
      <xdr:nvGraphicFramePr>
        <xdr:cNvPr id="23" name="Grafico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317501</xdr:colOff>
      <xdr:row>345</xdr:row>
      <xdr:rowOff>31750</xdr:rowOff>
    </xdr:from>
    <xdr:to>
      <xdr:col>22</xdr:col>
      <xdr:colOff>560917</xdr:colOff>
      <xdr:row>364</xdr:row>
      <xdr:rowOff>105833</xdr:rowOff>
    </xdr:to>
    <xdr:graphicFrame macro="">
      <xdr:nvGraphicFramePr>
        <xdr:cNvPr id="24" name="Grafico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25</xdr:col>
      <xdr:colOff>370417</xdr:colOff>
      <xdr:row>369</xdr:row>
      <xdr:rowOff>0</xdr:rowOff>
    </xdr:from>
    <xdr:to>
      <xdr:col>33</xdr:col>
      <xdr:colOff>211667</xdr:colOff>
      <xdr:row>371</xdr:row>
      <xdr:rowOff>179917</xdr:rowOff>
    </xdr:to>
    <xdr:graphicFrame macro="">
      <xdr:nvGraphicFramePr>
        <xdr:cNvPr id="43" name="Grafico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33</xdr:col>
      <xdr:colOff>391584</xdr:colOff>
      <xdr:row>369</xdr:row>
      <xdr:rowOff>0</xdr:rowOff>
    </xdr:from>
    <xdr:to>
      <xdr:col>41</xdr:col>
      <xdr:colOff>52917</xdr:colOff>
      <xdr:row>371</xdr:row>
      <xdr:rowOff>107950</xdr:rowOff>
    </xdr:to>
    <xdr:graphicFrame macro="">
      <xdr:nvGraphicFramePr>
        <xdr:cNvPr id="44" name="Grafico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41</xdr:col>
      <xdr:colOff>243415</xdr:colOff>
      <xdr:row>369</xdr:row>
      <xdr:rowOff>0</xdr:rowOff>
    </xdr:from>
    <xdr:to>
      <xdr:col>48</xdr:col>
      <xdr:colOff>518582</xdr:colOff>
      <xdr:row>371</xdr:row>
      <xdr:rowOff>118533</xdr:rowOff>
    </xdr:to>
    <xdr:graphicFrame macro="">
      <xdr:nvGraphicFramePr>
        <xdr:cNvPr id="45" name="Grafico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</xdr:col>
      <xdr:colOff>407457</xdr:colOff>
      <xdr:row>114</xdr:row>
      <xdr:rowOff>10584</xdr:rowOff>
    </xdr:from>
    <xdr:to>
      <xdr:col>7</xdr:col>
      <xdr:colOff>1090082</xdr:colOff>
      <xdr:row>130</xdr:row>
      <xdr:rowOff>53975</xdr:rowOff>
    </xdr:to>
    <xdr:graphicFrame macro="">
      <xdr:nvGraphicFramePr>
        <xdr:cNvPr id="7" name="Grafico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15</xdr:col>
      <xdr:colOff>312208</xdr:colOff>
      <xdr:row>375</xdr:row>
      <xdr:rowOff>189440</xdr:rowOff>
    </xdr:from>
    <xdr:to>
      <xdr:col>22</xdr:col>
      <xdr:colOff>476250</xdr:colOff>
      <xdr:row>394</xdr:row>
      <xdr:rowOff>105833</xdr:rowOff>
    </xdr:to>
    <xdr:graphicFrame macro="">
      <xdr:nvGraphicFramePr>
        <xdr:cNvPr id="9" name="Grafico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23</xdr:col>
      <xdr:colOff>0</xdr:colOff>
      <xdr:row>376</xdr:row>
      <xdr:rowOff>0</xdr:rowOff>
    </xdr:from>
    <xdr:to>
      <xdr:col>31</xdr:col>
      <xdr:colOff>195793</xdr:colOff>
      <xdr:row>394</xdr:row>
      <xdr:rowOff>106893</xdr:rowOff>
    </xdr:to>
    <xdr:graphicFrame macro="">
      <xdr:nvGraphicFramePr>
        <xdr:cNvPr id="46" name="Grafico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31</xdr:col>
      <xdr:colOff>444500</xdr:colOff>
      <xdr:row>376</xdr:row>
      <xdr:rowOff>10583</xdr:rowOff>
    </xdr:from>
    <xdr:to>
      <xdr:col>40</xdr:col>
      <xdr:colOff>174626</xdr:colOff>
      <xdr:row>394</xdr:row>
      <xdr:rowOff>117476</xdr:rowOff>
    </xdr:to>
    <xdr:graphicFrame macro="">
      <xdr:nvGraphicFramePr>
        <xdr:cNvPr id="48" name="Grafico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41</xdr:col>
      <xdr:colOff>0</xdr:colOff>
      <xdr:row>376</xdr:row>
      <xdr:rowOff>0</xdr:rowOff>
    </xdr:from>
    <xdr:to>
      <xdr:col>49</xdr:col>
      <xdr:colOff>343959</xdr:colOff>
      <xdr:row>394</xdr:row>
      <xdr:rowOff>106893</xdr:rowOff>
    </xdr:to>
    <xdr:graphicFrame macro="">
      <xdr:nvGraphicFramePr>
        <xdr:cNvPr id="53" name="Grafico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49</xdr:col>
      <xdr:colOff>592667</xdr:colOff>
      <xdr:row>376</xdr:row>
      <xdr:rowOff>52917</xdr:rowOff>
    </xdr:from>
    <xdr:to>
      <xdr:col>58</xdr:col>
      <xdr:colOff>322793</xdr:colOff>
      <xdr:row>394</xdr:row>
      <xdr:rowOff>159810</xdr:rowOff>
    </xdr:to>
    <xdr:graphicFrame macro="">
      <xdr:nvGraphicFramePr>
        <xdr:cNvPr id="54" name="Grafico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59</xdr:col>
      <xdr:colOff>359834</xdr:colOff>
      <xdr:row>376</xdr:row>
      <xdr:rowOff>42333</xdr:rowOff>
    </xdr:from>
    <xdr:to>
      <xdr:col>68</xdr:col>
      <xdr:colOff>89960</xdr:colOff>
      <xdr:row>394</xdr:row>
      <xdr:rowOff>149226</xdr:rowOff>
    </xdr:to>
    <xdr:graphicFrame macro="">
      <xdr:nvGraphicFramePr>
        <xdr:cNvPr id="57" name="Grafico 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404"/>
  <sheetViews>
    <sheetView tabSelected="1" topLeftCell="A13" zoomScale="90" zoomScaleNormal="90" workbookViewId="0">
      <selection activeCell="K18" sqref="K18"/>
    </sheetView>
  </sheetViews>
  <sheetFormatPr defaultRowHeight="15" x14ac:dyDescent="0.25"/>
  <cols>
    <col min="1" max="1" width="9.140625" style="27"/>
    <col min="2" max="2" width="13.7109375" customWidth="1"/>
    <col min="3" max="3" width="10.85546875" customWidth="1"/>
    <col min="4" max="4" width="13.7109375" customWidth="1"/>
    <col min="5" max="5" width="14.140625" customWidth="1"/>
    <col min="7" max="7" width="11.7109375" customWidth="1"/>
    <col min="8" max="8" width="17" customWidth="1"/>
    <col min="9" max="9" width="19.42578125" customWidth="1"/>
    <col min="10" max="10" width="21" customWidth="1"/>
    <col min="11" max="11" width="13.28515625" customWidth="1"/>
    <col min="12" max="12" width="20.85546875" customWidth="1"/>
    <col min="13" max="13" width="20" style="27" customWidth="1"/>
    <col min="14" max="14" width="14.7109375" customWidth="1"/>
    <col min="15" max="15" width="14.42578125" customWidth="1"/>
    <col min="17" max="17" width="12.5703125" customWidth="1"/>
    <col min="18" max="18" width="14.140625" bestFit="1" customWidth="1"/>
    <col min="19" max="19" width="12.85546875" customWidth="1"/>
    <col min="23" max="23" width="13.85546875" customWidth="1"/>
    <col min="24" max="24" width="11.42578125" customWidth="1"/>
  </cols>
  <sheetData>
    <row r="1" spans="2:29" x14ac:dyDescent="0.25">
      <c r="B1" s="45" t="s">
        <v>2</v>
      </c>
      <c r="C1" s="45"/>
      <c r="D1" s="45"/>
      <c r="E1" s="45"/>
      <c r="F1" s="45"/>
    </row>
    <row r="2" spans="2:29" x14ac:dyDescent="0.25">
      <c r="B2" s="45"/>
      <c r="C2" s="45"/>
      <c r="D2" s="45"/>
      <c r="E2" s="45"/>
      <c r="F2" s="45"/>
    </row>
    <row r="3" spans="2:29" x14ac:dyDescent="0.25">
      <c r="B3" s="5" t="s">
        <v>0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spans="2:29" x14ac:dyDescent="0.25">
      <c r="B4" s="5" t="s">
        <v>1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</row>
    <row r="6" spans="2:29" x14ac:dyDescent="0.25">
      <c r="B6" s="2" t="s">
        <v>10</v>
      </c>
      <c r="C6" s="3">
        <v>10</v>
      </c>
      <c r="D6" s="3" t="s">
        <v>9</v>
      </c>
      <c r="L6" s="2"/>
      <c r="M6" s="2"/>
      <c r="N6" s="3"/>
      <c r="O6" s="3"/>
      <c r="P6" s="1"/>
      <c r="Q6" s="1"/>
      <c r="R6" s="1"/>
      <c r="S6" s="1"/>
      <c r="T6" s="1"/>
      <c r="V6" s="2"/>
      <c r="W6" s="3"/>
      <c r="X6" s="3"/>
      <c r="Y6" s="1"/>
      <c r="Z6" s="1"/>
      <c r="AA6" s="1"/>
      <c r="AB6" s="1"/>
      <c r="AC6" s="1"/>
    </row>
    <row r="7" spans="2:29" x14ac:dyDescent="0.25">
      <c r="B7" s="4" t="s">
        <v>3</v>
      </c>
      <c r="C7" s="5">
        <v>0.66700000000000004</v>
      </c>
      <c r="D7" s="5"/>
      <c r="L7" s="4"/>
      <c r="M7" s="4"/>
      <c r="N7" s="5"/>
      <c r="O7" s="5"/>
      <c r="P7" s="1"/>
      <c r="Q7" s="1"/>
      <c r="R7" s="1"/>
      <c r="S7" s="1"/>
      <c r="T7" s="1"/>
      <c r="V7" s="4"/>
      <c r="W7" s="5"/>
      <c r="X7" s="5"/>
      <c r="Y7" s="1"/>
      <c r="Z7" s="1"/>
      <c r="AA7" s="1"/>
      <c r="AB7" s="1"/>
      <c r="AC7" s="1"/>
    </row>
    <row r="8" spans="2:29" x14ac:dyDescent="0.25">
      <c r="B8" s="4" t="s">
        <v>4</v>
      </c>
      <c r="C8" s="5">
        <v>0.35599999999999998</v>
      </c>
      <c r="D8" s="5"/>
      <c r="L8" s="4"/>
      <c r="M8" s="4"/>
      <c r="N8" s="5"/>
      <c r="O8" s="5"/>
      <c r="P8" s="1"/>
      <c r="Q8" s="1"/>
      <c r="R8" s="1"/>
      <c r="S8" s="1"/>
      <c r="T8" s="1"/>
      <c r="V8" s="4"/>
      <c r="W8" s="5"/>
      <c r="X8" s="5"/>
      <c r="Y8" s="1"/>
      <c r="Z8" s="1"/>
      <c r="AA8" s="1"/>
      <c r="AB8" s="1"/>
      <c r="AC8" s="1"/>
    </row>
    <row r="9" spans="2:29" x14ac:dyDescent="0.25">
      <c r="B9" s="4" t="s">
        <v>5</v>
      </c>
      <c r="C9" s="5">
        <v>0.161</v>
      </c>
      <c r="D9" s="5"/>
      <c r="L9" s="4"/>
      <c r="M9" s="4"/>
      <c r="N9" s="5"/>
      <c r="O9" s="5"/>
      <c r="P9" s="1"/>
      <c r="Q9" s="1"/>
      <c r="R9" s="1"/>
      <c r="S9" s="1"/>
      <c r="T9" s="1"/>
      <c r="V9" s="4"/>
      <c r="W9" s="5"/>
      <c r="X9" s="5"/>
      <c r="Y9" s="1"/>
      <c r="Z9" s="1"/>
      <c r="AA9" s="1"/>
      <c r="AB9" s="1"/>
      <c r="AC9" s="1"/>
    </row>
    <row r="10" spans="2:29" x14ac:dyDescent="0.25">
      <c r="B10" s="4" t="s">
        <v>6</v>
      </c>
      <c r="C10" s="5">
        <v>6.3E-2</v>
      </c>
      <c r="D10" s="5"/>
      <c r="L10" s="4"/>
      <c r="M10" s="4"/>
      <c r="N10" s="5"/>
      <c r="O10" s="5"/>
      <c r="P10" s="1"/>
      <c r="Q10" s="1"/>
      <c r="R10" s="1"/>
      <c r="S10" s="1"/>
      <c r="T10" s="1"/>
      <c r="V10" s="4"/>
      <c r="W10" s="5"/>
      <c r="X10" s="5"/>
      <c r="Y10" s="1"/>
      <c r="Z10" s="1"/>
      <c r="AA10" s="1"/>
      <c r="AB10" s="1"/>
      <c r="AC10" s="1"/>
    </row>
    <row r="11" spans="2:29" x14ac:dyDescent="0.25">
      <c r="B11" s="4" t="s">
        <v>7</v>
      </c>
      <c r="C11" s="5">
        <v>2.1000000000000001E-2</v>
      </c>
      <c r="D11" s="5"/>
      <c r="L11" s="4"/>
      <c r="M11" s="4"/>
      <c r="N11" s="5"/>
      <c r="O11" s="5"/>
      <c r="P11" s="1"/>
      <c r="Q11" s="1"/>
      <c r="R11" s="1"/>
      <c r="S11" s="1"/>
      <c r="T11" s="1"/>
      <c r="V11" s="4"/>
      <c r="W11" s="5"/>
      <c r="X11" s="5"/>
      <c r="Y11" s="1"/>
      <c r="Z11" s="1"/>
      <c r="AA11" s="1"/>
      <c r="AB11" s="1"/>
      <c r="AC11" s="1"/>
    </row>
    <row r="12" spans="2:29" x14ac:dyDescent="0.25">
      <c r="B12" s="4" t="s">
        <v>8</v>
      </c>
      <c r="C12" s="5">
        <v>6.0000000000000001E-3</v>
      </c>
      <c r="D12" s="5"/>
      <c r="L12" s="4"/>
      <c r="M12" s="4"/>
      <c r="N12" s="5"/>
      <c r="O12" s="5"/>
      <c r="P12" s="1"/>
      <c r="Q12" s="1"/>
      <c r="R12" s="1"/>
      <c r="S12" s="1"/>
      <c r="T12" s="1"/>
      <c r="V12" s="4"/>
      <c r="W12" s="5"/>
      <c r="X12" s="5"/>
      <c r="Y12" s="1"/>
      <c r="Z12" s="1"/>
      <c r="AA12" s="1"/>
      <c r="AB12" s="1"/>
      <c r="AC12" s="1"/>
    </row>
    <row r="13" spans="2:29" x14ac:dyDescent="0.25">
      <c r="L13" s="1"/>
      <c r="N13" s="1"/>
      <c r="O13" s="1"/>
      <c r="P13" s="1"/>
      <c r="Q13" s="1"/>
      <c r="R13" s="1"/>
      <c r="S13" s="1"/>
      <c r="T13" s="1"/>
      <c r="V13" s="1"/>
      <c r="W13" s="1"/>
      <c r="X13" s="1"/>
      <c r="Y13" s="1"/>
      <c r="Z13" s="1"/>
      <c r="AA13" s="1"/>
      <c r="AB13" s="1"/>
      <c r="AC13" s="1"/>
    </row>
    <row r="14" spans="2:29" ht="15.75" x14ac:dyDescent="0.25">
      <c r="B14" s="6" t="s">
        <v>11</v>
      </c>
      <c r="C14" s="6" t="s">
        <v>12</v>
      </c>
      <c r="D14" s="6" t="s">
        <v>13</v>
      </c>
      <c r="E14" s="6" t="s">
        <v>14</v>
      </c>
      <c r="F14" s="6" t="s">
        <v>18</v>
      </c>
      <c r="G14" s="6" t="s">
        <v>15</v>
      </c>
      <c r="H14" s="6" t="s">
        <v>16</v>
      </c>
      <c r="I14" s="6" t="s">
        <v>17</v>
      </c>
      <c r="J14" s="47" t="s">
        <v>47</v>
      </c>
      <c r="L14" s="6"/>
      <c r="M14" s="6"/>
      <c r="N14" s="6"/>
      <c r="O14" s="6"/>
      <c r="P14" s="6"/>
      <c r="Q14" s="6"/>
      <c r="R14" s="6"/>
      <c r="S14" s="6"/>
      <c r="T14" s="6"/>
      <c r="V14" s="6"/>
      <c r="W14" s="6"/>
      <c r="X14" s="6"/>
      <c r="Y14" s="6"/>
      <c r="Z14" s="6"/>
      <c r="AA14" s="6"/>
      <c r="AB14" s="6"/>
      <c r="AC14" s="6"/>
    </row>
    <row r="15" spans="2:29" x14ac:dyDescent="0.25">
      <c r="B15" s="7">
        <v>100</v>
      </c>
      <c r="C15" s="7">
        <f t="shared" ref="C15:C43" si="0">(((2*PI()/$C$6)^2*B15)/9.81)</f>
        <v>4.0243035274574339</v>
      </c>
      <c r="D15" s="7">
        <f>$C$7*(C15^1)+$C$8*(C15^2)+$C$9*(C15^3)+$C$10*(C15^4)+$C$11*(C15^5)+$C$12*(C15^6)</f>
        <v>83.117062922093609</v>
      </c>
      <c r="E15" s="7">
        <f>C15/(1+D15)</f>
        <v>4.7841702832451587E-2</v>
      </c>
      <c r="F15" s="7">
        <f>SQRT((C15^2)+E15)</f>
        <v>4.0302432412869074</v>
      </c>
      <c r="G15" s="7">
        <f t="shared" ref="G15:G43" si="1">F15/B15</f>
        <v>4.0302432412869071E-2</v>
      </c>
      <c r="H15" s="7">
        <f>2*PI()/G15</f>
        <v>155.90089557902928</v>
      </c>
      <c r="I15" s="7">
        <f>H15/$C$6</f>
        <v>15.590089557902928</v>
      </c>
      <c r="J15" s="35">
        <f>SQRT(9.8*B15)</f>
        <v>31.304951684997057</v>
      </c>
      <c r="L15" s="7"/>
      <c r="M15" s="7"/>
      <c r="N15" s="7"/>
      <c r="O15" s="7"/>
      <c r="P15" s="7"/>
      <c r="Q15" s="7"/>
      <c r="R15" s="7"/>
      <c r="S15" s="7"/>
      <c r="T15" s="7"/>
      <c r="V15" s="7"/>
      <c r="W15" s="7"/>
      <c r="X15" s="7"/>
      <c r="Y15" s="7"/>
      <c r="Z15" s="7"/>
      <c r="AA15" s="7"/>
      <c r="AB15" s="7"/>
      <c r="AC15" s="7"/>
    </row>
    <row r="16" spans="2:29" x14ac:dyDescent="0.25">
      <c r="B16" s="7">
        <v>90</v>
      </c>
      <c r="C16" s="7">
        <f t="shared" si="0"/>
        <v>3.6218731747116908</v>
      </c>
      <c r="D16" s="7">
        <f t="shared" ref="D16:D43" si="2">$C$7*(C16^1)+$C$8*(C16^2)+$C$9*(C16^3)+$C$10*(C16^4)+$C$11*(C16^5)+$C$12*(C16^6)</f>
        <v>52.208741871125504</v>
      </c>
      <c r="E16" s="7">
        <f t="shared" ref="E16:E43" si="3">C16/(1+D16)</f>
        <v>6.8069137651930706E-2</v>
      </c>
      <c r="F16" s="7">
        <f t="shared" ref="F16:F43" si="4">SQRT((C16^2)+E16)</f>
        <v>3.631257968163109</v>
      </c>
      <c r="G16" s="7">
        <f t="shared" si="1"/>
        <v>4.0347310757367874E-2</v>
      </c>
      <c r="H16" s="7">
        <f t="shared" ref="H16:H43" si="5">2*PI()/G16</f>
        <v>155.72748689408513</v>
      </c>
      <c r="I16" s="7">
        <f t="shared" ref="I16:I43" si="6">H16/$C$6</f>
        <v>15.572748689408513</v>
      </c>
      <c r="J16" s="35">
        <f t="shared" ref="J16:J43" si="7">SQRT(9.8*B16)</f>
        <v>29.698484809834998</v>
      </c>
      <c r="L16" s="7"/>
      <c r="M16" s="7"/>
      <c r="N16" s="7"/>
      <c r="O16" s="7"/>
      <c r="P16" s="7"/>
      <c r="Q16" s="7"/>
      <c r="R16" s="7"/>
      <c r="S16" s="7"/>
      <c r="T16" s="7"/>
      <c r="V16" s="7"/>
      <c r="W16" s="7"/>
      <c r="X16" s="7"/>
      <c r="Y16" s="7"/>
      <c r="Z16" s="7"/>
      <c r="AA16" s="7"/>
      <c r="AB16" s="7"/>
      <c r="AC16" s="7"/>
    </row>
    <row r="17" spans="1:29" x14ac:dyDescent="0.25">
      <c r="B17" s="7">
        <v>80</v>
      </c>
      <c r="C17" s="7">
        <f t="shared" si="0"/>
        <v>3.2194428219659472</v>
      </c>
      <c r="D17" s="7">
        <f t="shared" si="2"/>
        <v>31.921708461194129</v>
      </c>
      <c r="E17" s="7">
        <f t="shared" si="3"/>
        <v>9.7790879405933853E-2</v>
      </c>
      <c r="F17" s="7">
        <f t="shared" si="4"/>
        <v>3.2345947139191944</v>
      </c>
      <c r="G17" s="7">
        <f t="shared" si="1"/>
        <v>4.043243392398993E-2</v>
      </c>
      <c r="H17" s="7">
        <f t="shared" si="5"/>
        <v>155.39963087533943</v>
      </c>
      <c r="I17" s="7">
        <f t="shared" si="6"/>
        <v>15.539963087533943</v>
      </c>
      <c r="J17" s="35">
        <f t="shared" si="7"/>
        <v>28</v>
      </c>
      <c r="L17" s="7"/>
      <c r="M17" s="7"/>
      <c r="N17" s="7"/>
      <c r="O17" s="7"/>
      <c r="P17" s="7"/>
      <c r="Q17" s="7"/>
      <c r="R17" s="7"/>
      <c r="S17" s="7"/>
      <c r="T17" s="7"/>
      <c r="V17" s="7"/>
      <c r="W17" s="7"/>
      <c r="X17" s="7"/>
      <c r="Y17" s="7"/>
      <c r="Z17" s="7"/>
      <c r="AA17" s="7"/>
      <c r="AB17" s="7"/>
      <c r="AC17" s="7"/>
    </row>
    <row r="18" spans="1:29" x14ac:dyDescent="0.25">
      <c r="B18" s="7">
        <v>70</v>
      </c>
      <c r="C18" s="7">
        <f t="shared" si="0"/>
        <v>2.8170124692202041</v>
      </c>
      <c r="D18" s="7">
        <f t="shared" si="2"/>
        <v>18.994074250563486</v>
      </c>
      <c r="E18" s="7">
        <f t="shared" si="3"/>
        <v>0.14089236810455544</v>
      </c>
      <c r="F18" s="7">
        <f t="shared" si="4"/>
        <v>2.8419098542787502</v>
      </c>
      <c r="G18" s="7">
        <f t="shared" si="1"/>
        <v>4.0598712203982146E-2</v>
      </c>
      <c r="H18" s="7">
        <f t="shared" si="5"/>
        <v>154.76316774804735</v>
      </c>
      <c r="I18" s="7">
        <f t="shared" si="6"/>
        <v>15.476316774804735</v>
      </c>
      <c r="J18" s="35">
        <f t="shared" si="7"/>
        <v>26.19160170741759</v>
      </c>
      <c r="L18" s="7"/>
      <c r="M18" s="7"/>
      <c r="N18" s="7"/>
      <c r="O18" s="7"/>
      <c r="P18" s="7"/>
      <c r="Q18" s="7"/>
      <c r="R18" s="7"/>
      <c r="S18" s="7"/>
      <c r="T18" s="7"/>
      <c r="V18" s="7"/>
      <c r="W18" s="7"/>
      <c r="X18" s="7"/>
      <c r="Y18" s="7"/>
      <c r="Z18" s="7"/>
      <c r="AA18" s="7"/>
      <c r="AB18" s="7"/>
      <c r="AC18" s="7"/>
    </row>
    <row r="19" spans="1:29" x14ac:dyDescent="0.25">
      <c r="B19" s="7">
        <v>60</v>
      </c>
      <c r="C19" s="7">
        <f t="shared" si="0"/>
        <v>2.4145821164744605</v>
      </c>
      <c r="D19" s="7">
        <f t="shared" si="2"/>
        <v>11.006641412146108</v>
      </c>
      <c r="E19" s="7">
        <f t="shared" si="3"/>
        <v>0.20110387522957346</v>
      </c>
      <c r="F19" s="7">
        <f t="shared" si="4"/>
        <v>2.4558726905985697</v>
      </c>
      <c r="G19" s="7">
        <f t="shared" si="1"/>
        <v>4.0931211509976161E-2</v>
      </c>
      <c r="H19" s="7">
        <f t="shared" si="5"/>
        <v>153.50596953740757</v>
      </c>
      <c r="I19" s="7">
        <f t="shared" si="6"/>
        <v>15.350596953740757</v>
      </c>
      <c r="J19" s="35">
        <f t="shared" si="7"/>
        <v>24.248711305964282</v>
      </c>
      <c r="L19" s="7"/>
      <c r="M19" s="7"/>
      <c r="N19" s="7"/>
      <c r="O19" s="7"/>
      <c r="P19" s="7"/>
      <c r="Q19" s="7"/>
      <c r="R19" s="7"/>
      <c r="S19" s="7"/>
      <c r="T19" s="7"/>
      <c r="V19" s="7"/>
      <c r="W19" s="7"/>
      <c r="X19" s="7"/>
      <c r="Y19" s="7"/>
      <c r="Z19" s="7"/>
      <c r="AA19" s="7"/>
      <c r="AB19" s="7"/>
      <c r="AC19" s="7"/>
    </row>
    <row r="20" spans="1:29" x14ac:dyDescent="0.25">
      <c r="B20" s="7">
        <v>50</v>
      </c>
      <c r="C20" s="7">
        <f t="shared" si="0"/>
        <v>2.012151763728717</v>
      </c>
      <c r="D20" s="7">
        <f t="shared" si="2"/>
        <v>6.218681932611041</v>
      </c>
      <c r="E20" s="7">
        <f t="shared" si="3"/>
        <v>0.27874226659560125</v>
      </c>
      <c r="F20" s="7">
        <f t="shared" si="4"/>
        <v>2.0802636820538369</v>
      </c>
      <c r="G20" s="7">
        <f t="shared" si="1"/>
        <v>4.1605273641076738E-2</v>
      </c>
      <c r="H20" s="7">
        <f t="shared" si="5"/>
        <v>151.0189636386917</v>
      </c>
      <c r="I20" s="7">
        <f t="shared" si="6"/>
        <v>15.101896363869169</v>
      </c>
      <c r="J20" s="35">
        <f t="shared" si="7"/>
        <v>22.135943621178658</v>
      </c>
      <c r="L20" s="7"/>
      <c r="M20" s="7"/>
      <c r="N20" s="7"/>
      <c r="O20" s="7"/>
      <c r="P20" s="7"/>
      <c r="Q20" s="7"/>
      <c r="R20" s="7"/>
      <c r="S20" s="7"/>
      <c r="T20" s="7"/>
      <c r="V20" s="7"/>
      <c r="W20" s="7"/>
      <c r="X20" s="7"/>
      <c r="Y20" s="7"/>
      <c r="Z20" s="7"/>
      <c r="AA20" s="7"/>
      <c r="AB20" s="7"/>
      <c r="AC20" s="7"/>
    </row>
    <row r="21" spans="1:29" x14ac:dyDescent="0.25">
      <c r="B21" s="7">
        <v>40</v>
      </c>
      <c r="C21" s="7">
        <f t="shared" si="0"/>
        <v>1.6097214109829736</v>
      </c>
      <c r="D21" s="7">
        <f t="shared" si="2"/>
        <v>3.4220664757672292</v>
      </c>
      <c r="E21" s="7">
        <f t="shared" si="3"/>
        <v>0.36402017468624476</v>
      </c>
      <c r="F21" s="7">
        <f t="shared" si="4"/>
        <v>1.7190762623174285</v>
      </c>
      <c r="G21" s="7">
        <f t="shared" si="1"/>
        <v>4.2976906557935714E-2</v>
      </c>
      <c r="H21" s="7">
        <f t="shared" si="5"/>
        <v>146.19910576182204</v>
      </c>
      <c r="I21" s="7">
        <f t="shared" si="6"/>
        <v>14.619910576182203</v>
      </c>
      <c r="J21" s="35">
        <f t="shared" si="7"/>
        <v>19.798989873223331</v>
      </c>
      <c r="L21" s="7"/>
      <c r="M21" s="7"/>
      <c r="N21" s="7"/>
      <c r="O21" s="7"/>
      <c r="P21" s="7"/>
      <c r="Q21" s="7"/>
      <c r="R21" s="7"/>
      <c r="S21" s="7"/>
      <c r="T21" s="7"/>
      <c r="V21" s="7"/>
      <c r="W21" s="7"/>
      <c r="X21" s="7"/>
      <c r="Y21" s="7"/>
      <c r="Z21" s="7"/>
      <c r="AA21" s="7"/>
      <c r="AB21" s="7"/>
      <c r="AC21" s="7"/>
    </row>
    <row r="22" spans="1:29" x14ac:dyDescent="0.25">
      <c r="B22" s="7">
        <v>30</v>
      </c>
      <c r="C22" s="7">
        <f t="shared" si="0"/>
        <v>1.2072910582372303</v>
      </c>
      <c r="D22" s="7">
        <f t="shared" si="2"/>
        <v>1.813742910222548</v>
      </c>
      <c r="E22" s="7">
        <f t="shared" si="3"/>
        <v>0.42906942700807793</v>
      </c>
      <c r="F22" s="7">
        <f t="shared" si="4"/>
        <v>1.3735432742755684</v>
      </c>
      <c r="G22" s="7">
        <f t="shared" si="1"/>
        <v>4.5784775809185614E-2</v>
      </c>
      <c r="H22" s="7">
        <f t="shared" si="5"/>
        <v>137.23306920548504</v>
      </c>
      <c r="I22" s="7">
        <f t="shared" si="6"/>
        <v>13.723306920548504</v>
      </c>
      <c r="J22" s="35">
        <f t="shared" si="7"/>
        <v>17.146428199482248</v>
      </c>
      <c r="L22" s="7"/>
      <c r="M22" s="7"/>
      <c r="N22" s="7"/>
      <c r="O22" s="7"/>
      <c r="P22" s="7"/>
      <c r="Q22" s="7"/>
      <c r="R22" s="7"/>
      <c r="S22" s="7"/>
      <c r="T22" s="7"/>
      <c r="V22" s="7"/>
      <c r="W22" s="7"/>
      <c r="X22" s="7"/>
      <c r="Y22" s="7"/>
      <c r="Z22" s="7"/>
      <c r="AA22" s="7"/>
      <c r="AB22" s="7"/>
      <c r="AC22" s="7"/>
    </row>
    <row r="23" spans="1:29" x14ac:dyDescent="0.25">
      <c r="B23" s="7">
        <v>20</v>
      </c>
      <c r="C23" s="7">
        <f t="shared" si="0"/>
        <v>0.80486070549148681</v>
      </c>
      <c r="D23" s="7">
        <f t="shared" si="2"/>
        <v>0.88656450131833253</v>
      </c>
      <c r="E23" s="7">
        <f t="shared" si="3"/>
        <v>0.42662771663998217</v>
      </c>
      <c r="F23" s="7">
        <f t="shared" si="4"/>
        <v>1.0365464156921465</v>
      </c>
      <c r="G23" s="7">
        <f t="shared" si="1"/>
        <v>5.182732078460732E-2</v>
      </c>
      <c r="H23" s="7">
        <f t="shared" si="5"/>
        <v>121.23307190221742</v>
      </c>
      <c r="I23" s="7">
        <f t="shared" si="6"/>
        <v>12.123307190221741</v>
      </c>
      <c r="J23" s="35">
        <f t="shared" si="7"/>
        <v>14</v>
      </c>
      <c r="L23" s="7"/>
      <c r="M23" s="7"/>
      <c r="N23" s="7"/>
      <c r="O23" s="7"/>
      <c r="P23" s="7"/>
      <c r="Q23" s="7"/>
      <c r="R23" s="7"/>
      <c r="S23" s="7"/>
      <c r="T23" s="7"/>
      <c r="V23" s="7"/>
      <c r="W23" s="7"/>
      <c r="X23" s="7"/>
      <c r="Y23" s="7"/>
      <c r="Z23" s="7"/>
      <c r="AA23" s="7"/>
      <c r="AB23" s="7"/>
      <c r="AC23" s="7"/>
    </row>
    <row r="24" spans="1:29" s="1" customFormat="1" x14ac:dyDescent="0.25">
      <c r="A24" s="27"/>
      <c r="B24" s="7">
        <v>15</v>
      </c>
      <c r="C24" s="7">
        <f t="shared" si="0"/>
        <v>0.60364552911861513</v>
      </c>
      <c r="D24" s="7">
        <f>$C$7*(C24^1)+$C$8*(C24^2)+$C$9*(C24^3)+$C$10*(C24^4)+$C$11*(C24^5)+$C$12*(C24^6)</f>
        <v>0.57810593452217351</v>
      </c>
      <c r="E24" s="7">
        <f t="shared" si="3"/>
        <v>0.38251267922732313</v>
      </c>
      <c r="F24" s="7">
        <f t="shared" si="4"/>
        <v>0.86423411414512907</v>
      </c>
      <c r="G24" s="7">
        <f t="shared" si="1"/>
        <v>5.7615607609675275E-2</v>
      </c>
      <c r="H24" s="7">
        <f t="shared" si="5"/>
        <v>109.05352851168168</v>
      </c>
      <c r="I24" s="7">
        <f t="shared" si="6"/>
        <v>10.905352851168168</v>
      </c>
      <c r="J24" s="35">
        <f t="shared" si="7"/>
        <v>12.124355652982141</v>
      </c>
      <c r="L24" s="7"/>
      <c r="M24" s="7"/>
      <c r="N24" s="7"/>
      <c r="O24" s="7"/>
      <c r="P24" s="7"/>
      <c r="Q24" s="7"/>
      <c r="R24" s="7"/>
      <c r="S24" s="7"/>
      <c r="T24" s="7"/>
      <c r="V24" s="7"/>
      <c r="W24" s="7"/>
      <c r="X24" s="7"/>
      <c r="Y24" s="7"/>
      <c r="Z24" s="7"/>
      <c r="AA24" s="7"/>
      <c r="AB24" s="7"/>
      <c r="AC24" s="7"/>
    </row>
    <row r="25" spans="1:29" x14ac:dyDescent="0.25">
      <c r="B25" s="7">
        <v>10</v>
      </c>
      <c r="C25" s="7">
        <f t="shared" si="0"/>
        <v>0.4024303527457434</v>
      </c>
      <c r="D25" s="7">
        <f t="shared" si="2"/>
        <v>0.33846776733946676</v>
      </c>
      <c r="E25" s="7">
        <f t="shared" si="3"/>
        <v>0.30066495627733536</v>
      </c>
      <c r="F25" s="7">
        <f t="shared" si="4"/>
        <v>0.68015817652101984</v>
      </c>
      <c r="G25" s="7">
        <f t="shared" si="1"/>
        <v>6.801581765210199E-2</v>
      </c>
      <c r="H25" s="7">
        <f t="shared" si="5"/>
        <v>92.378295579975401</v>
      </c>
      <c r="I25" s="7">
        <f t="shared" si="6"/>
        <v>9.2378295579975394</v>
      </c>
      <c r="J25" s="35">
        <f t="shared" si="7"/>
        <v>9.8994949366116654</v>
      </c>
      <c r="L25" s="7"/>
      <c r="M25" s="7"/>
      <c r="N25" s="7"/>
      <c r="O25" s="7"/>
      <c r="P25" s="7"/>
      <c r="Q25" s="7"/>
      <c r="R25" s="7"/>
      <c r="S25" s="7"/>
      <c r="T25" s="7"/>
      <c r="V25" s="7"/>
      <c r="W25" s="7"/>
      <c r="X25" s="7"/>
      <c r="Y25" s="7"/>
      <c r="Z25" s="7"/>
      <c r="AA25" s="7"/>
      <c r="AB25" s="7"/>
      <c r="AC25" s="7"/>
    </row>
    <row r="26" spans="1:29" x14ac:dyDescent="0.25">
      <c r="B26" s="7">
        <v>9.5</v>
      </c>
      <c r="C26" s="7">
        <f t="shared" si="0"/>
        <v>0.3823088351084562</v>
      </c>
      <c r="D26" s="7">
        <f t="shared" si="2"/>
        <v>0.31756547042907857</v>
      </c>
      <c r="E26" s="7">
        <f t="shared" si="3"/>
        <v>0.2901630649017794</v>
      </c>
      <c r="F26" s="7">
        <f t="shared" si="4"/>
        <v>0.66054758367869615</v>
      </c>
      <c r="G26" s="7">
        <f t="shared" si="1"/>
        <v>6.9531324597757488E-2</v>
      </c>
      <c r="H26" s="7">
        <f t="shared" si="5"/>
        <v>90.36481533363785</v>
      </c>
      <c r="I26" s="7">
        <f t="shared" si="6"/>
        <v>9.0364815333637853</v>
      </c>
      <c r="J26" s="35">
        <f t="shared" si="7"/>
        <v>9.6488341264631554</v>
      </c>
      <c r="L26" s="7"/>
      <c r="M26" s="7"/>
      <c r="N26" s="7"/>
      <c r="O26" s="7"/>
      <c r="P26" s="7"/>
      <c r="Q26" s="7"/>
      <c r="R26" s="7"/>
      <c r="S26" s="7"/>
      <c r="T26" s="7"/>
      <c r="V26" s="7"/>
      <c r="W26" s="7"/>
      <c r="X26" s="7"/>
      <c r="Y26" s="7"/>
      <c r="Z26" s="7"/>
      <c r="AA26" s="7"/>
      <c r="AB26" s="7"/>
      <c r="AC26" s="7"/>
    </row>
    <row r="27" spans="1:29" x14ac:dyDescent="0.25">
      <c r="B27" s="7">
        <v>9</v>
      </c>
      <c r="C27" s="7">
        <f t="shared" si="0"/>
        <v>0.36218731747116906</v>
      </c>
      <c r="D27" s="7">
        <f t="shared" si="2"/>
        <v>0.29715680404072492</v>
      </c>
      <c r="E27" s="7">
        <f t="shared" si="3"/>
        <v>0.27921629547247706</v>
      </c>
      <c r="F27" s="7">
        <f t="shared" si="4"/>
        <v>0.64062153289554546</v>
      </c>
      <c r="G27" s="7">
        <f t="shared" si="1"/>
        <v>7.1180170321727271E-2</v>
      </c>
      <c r="H27" s="7">
        <f t="shared" si="5"/>
        <v>88.271568876278536</v>
      </c>
      <c r="I27" s="7">
        <f t="shared" si="6"/>
        <v>8.8271568876278543</v>
      </c>
      <c r="J27" s="35">
        <f t="shared" si="7"/>
        <v>9.3914855054991175</v>
      </c>
      <c r="L27" s="7"/>
      <c r="M27" s="7"/>
      <c r="N27" s="7"/>
      <c r="O27" s="7"/>
      <c r="P27" s="7"/>
      <c r="Q27" s="7"/>
      <c r="R27" s="7"/>
      <c r="S27" s="7"/>
      <c r="T27" s="7"/>
      <c r="V27" s="7"/>
      <c r="W27" s="7"/>
      <c r="X27" s="7"/>
      <c r="Y27" s="7"/>
      <c r="Z27" s="7"/>
      <c r="AA27" s="7"/>
      <c r="AB27" s="7"/>
      <c r="AC27" s="7"/>
    </row>
    <row r="28" spans="1:29" x14ac:dyDescent="0.25">
      <c r="B28" s="7">
        <v>8.5</v>
      </c>
      <c r="C28" s="7">
        <f t="shared" si="0"/>
        <v>0.34206579983388186</v>
      </c>
      <c r="D28" s="7">
        <f t="shared" si="2"/>
        <v>0.27722758651821561</v>
      </c>
      <c r="E28" s="7">
        <f t="shared" si="3"/>
        <v>0.26781898813066651</v>
      </c>
      <c r="F28" s="7">
        <f t="shared" si="4"/>
        <v>0.62034506490070496</v>
      </c>
      <c r="G28" s="7">
        <f t="shared" si="1"/>
        <v>7.298177234125941E-2</v>
      </c>
      <c r="H28" s="7">
        <f t="shared" si="5"/>
        <v>86.092528389139432</v>
      </c>
      <c r="I28" s="7">
        <f t="shared" si="6"/>
        <v>8.6092528389139424</v>
      </c>
      <c r="J28" s="35">
        <f t="shared" si="7"/>
        <v>9.1268833672837086</v>
      </c>
      <c r="L28" s="7"/>
      <c r="M28" s="7"/>
      <c r="N28" s="7"/>
      <c r="O28" s="7"/>
      <c r="P28" s="7"/>
      <c r="Q28" s="7"/>
      <c r="R28" s="7"/>
      <c r="S28" s="7"/>
      <c r="T28" s="7"/>
      <c r="V28" s="7"/>
      <c r="W28" s="7"/>
      <c r="X28" s="7"/>
      <c r="Y28" s="7"/>
      <c r="Z28" s="7"/>
      <c r="AA28" s="7"/>
      <c r="AB28" s="7"/>
      <c r="AC28" s="7"/>
    </row>
    <row r="29" spans="1:29" x14ac:dyDescent="0.25">
      <c r="B29" s="7">
        <v>8</v>
      </c>
      <c r="C29" s="7">
        <f t="shared" si="0"/>
        <v>0.32194428219659471</v>
      </c>
      <c r="D29" s="7">
        <f t="shared" si="2"/>
        <v>0.25776408016958874</v>
      </c>
      <c r="E29" s="7">
        <f t="shared" si="3"/>
        <v>0.25596555607883625</v>
      </c>
      <c r="F29" s="7">
        <f t="shared" si="4"/>
        <v>0.5996779776829535</v>
      </c>
      <c r="G29" s="7">
        <f t="shared" si="1"/>
        <v>7.4959747210369188E-2</v>
      </c>
      <c r="H29" s="7">
        <f t="shared" si="5"/>
        <v>83.820791037972342</v>
      </c>
      <c r="I29" s="7">
        <f t="shared" si="6"/>
        <v>8.3820791037972349</v>
      </c>
      <c r="J29" s="35">
        <f t="shared" si="7"/>
        <v>8.8543774484714621</v>
      </c>
      <c r="L29" s="7"/>
      <c r="M29" s="7"/>
      <c r="N29" s="7"/>
      <c r="O29" s="7"/>
      <c r="P29" s="7"/>
      <c r="Q29" s="7"/>
      <c r="R29" s="7"/>
      <c r="S29" s="7"/>
      <c r="T29" s="7"/>
      <c r="V29" s="7"/>
      <c r="W29" s="7"/>
      <c r="X29" s="7"/>
      <c r="Y29" s="7"/>
      <c r="Z29" s="7"/>
      <c r="AA29" s="7"/>
      <c r="AB29" s="7"/>
      <c r="AC29" s="7"/>
    </row>
    <row r="30" spans="1:29" x14ac:dyDescent="0.25">
      <c r="B30" s="7">
        <v>7.5</v>
      </c>
      <c r="C30" s="7">
        <f t="shared" si="0"/>
        <v>0.30182276455930757</v>
      </c>
      <c r="D30" s="7">
        <f t="shared" si="2"/>
        <v>0.23875297793764969</v>
      </c>
      <c r="E30" s="7">
        <f t="shared" si="3"/>
        <v>0.24365048555669286</v>
      </c>
      <c r="F30" s="7">
        <f t="shared" si="4"/>
        <v>0.57857364852101245</v>
      </c>
      <c r="G30" s="7">
        <f t="shared" si="1"/>
        <v>7.7143153136134998E-2</v>
      </c>
      <c r="H30" s="7">
        <f t="shared" si="5"/>
        <v>81.448385913026016</v>
      </c>
      <c r="I30" s="7">
        <f t="shared" si="6"/>
        <v>8.1448385913026016</v>
      </c>
      <c r="J30" s="35">
        <f t="shared" si="7"/>
        <v>8.5732140997411239</v>
      </c>
      <c r="L30" s="7"/>
      <c r="M30" s="7"/>
      <c r="N30" s="7"/>
      <c r="O30" s="7"/>
      <c r="P30" s="7"/>
      <c r="Q30" s="7"/>
      <c r="R30" s="7"/>
      <c r="S30" s="7"/>
      <c r="T30" s="7"/>
      <c r="V30" s="7"/>
      <c r="W30" s="7"/>
      <c r="X30" s="7"/>
      <c r="Y30" s="7"/>
      <c r="Z30" s="7"/>
      <c r="AA30" s="7"/>
      <c r="AB30" s="7"/>
      <c r="AC30" s="7"/>
    </row>
    <row r="31" spans="1:29" x14ac:dyDescent="0.25">
      <c r="B31" s="7">
        <v>7</v>
      </c>
      <c r="C31" s="7">
        <f t="shared" si="0"/>
        <v>0.28170124692202037</v>
      </c>
      <c r="D31" s="7">
        <f t="shared" si="2"/>
        <v>0.22018139035722367</v>
      </c>
      <c r="E31" s="7">
        <f t="shared" si="3"/>
        <v>0.23086833576403648</v>
      </c>
      <c r="F31" s="7">
        <f t="shared" si="4"/>
        <v>0.55697749351428694</v>
      </c>
      <c r="G31" s="7">
        <f t="shared" si="1"/>
        <v>7.9568213359183848E-2</v>
      </c>
      <c r="H31" s="7">
        <f t="shared" si="5"/>
        <v>78.966022258364234</v>
      </c>
      <c r="I31" s="7">
        <f t="shared" si="6"/>
        <v>7.896602225836423</v>
      </c>
      <c r="J31" s="35">
        <f t="shared" si="7"/>
        <v>8.2825116963394638</v>
      </c>
      <c r="L31" s="7"/>
      <c r="M31" s="7"/>
      <c r="N31" s="7"/>
      <c r="O31" s="7"/>
      <c r="P31" s="7"/>
      <c r="Q31" s="7"/>
      <c r="R31" s="7"/>
      <c r="S31" s="7"/>
      <c r="T31" s="7"/>
      <c r="V31" s="7"/>
      <c r="W31" s="7"/>
      <c r="X31" s="7"/>
      <c r="Y31" s="7"/>
      <c r="Z31" s="7"/>
      <c r="AA31" s="7"/>
      <c r="AB31" s="7"/>
      <c r="AC31" s="7"/>
    </row>
    <row r="32" spans="1:29" x14ac:dyDescent="0.25">
      <c r="B32" s="7">
        <v>6.5</v>
      </c>
      <c r="C32" s="7">
        <f t="shared" si="0"/>
        <v>0.26157972928473322</v>
      </c>
      <c r="D32" s="7">
        <f t="shared" si="2"/>
        <v>0.20203683279912171</v>
      </c>
      <c r="E32" s="7">
        <f t="shared" si="3"/>
        <v>0.21761373873677886</v>
      </c>
      <c r="F32" s="7">
        <f t="shared" si="4"/>
        <v>0.53482491855695469</v>
      </c>
      <c r="G32" s="7">
        <f t="shared" si="1"/>
        <v>8.2280756701069949E-2</v>
      </c>
      <c r="H32" s="7">
        <f t="shared" si="5"/>
        <v>76.362755510461682</v>
      </c>
      <c r="I32" s="7">
        <f t="shared" si="6"/>
        <v>7.6362755510461682</v>
      </c>
      <c r="J32" s="35">
        <f t="shared" si="7"/>
        <v>7.9812279756939661</v>
      </c>
      <c r="L32" s="7"/>
      <c r="M32" s="7"/>
      <c r="N32" s="7"/>
      <c r="O32" s="7"/>
      <c r="P32" s="7"/>
      <c r="Q32" s="7"/>
      <c r="R32" s="7"/>
      <c r="S32" s="7"/>
      <c r="T32" s="7"/>
      <c r="V32" s="7"/>
      <c r="W32" s="7"/>
      <c r="X32" s="7"/>
      <c r="Y32" s="7"/>
      <c r="Z32" s="7"/>
      <c r="AA32" s="7"/>
      <c r="AB32" s="7"/>
      <c r="AC32" s="7"/>
    </row>
    <row r="33" spans="2:29" x14ac:dyDescent="0.25">
      <c r="B33" s="7">
        <v>6</v>
      </c>
      <c r="C33" s="7">
        <f t="shared" si="0"/>
        <v>0.24145821164744602</v>
      </c>
      <c r="D33" s="7">
        <f t="shared" si="2"/>
        <v>0.18430721300082034</v>
      </c>
      <c r="E33" s="7">
        <f t="shared" si="3"/>
        <v>0.20388139918158107</v>
      </c>
      <c r="F33" s="7">
        <f t="shared" si="4"/>
        <v>0.51203854069158106</v>
      </c>
      <c r="G33" s="7">
        <f t="shared" si="1"/>
        <v>8.5339756781930176E-2</v>
      </c>
      <c r="H33" s="7">
        <f t="shared" si="5"/>
        <v>73.625535671903705</v>
      </c>
      <c r="I33" s="7">
        <f t="shared" si="6"/>
        <v>7.3625535671903704</v>
      </c>
      <c r="J33" s="35">
        <f t="shared" si="7"/>
        <v>7.6681158050723255</v>
      </c>
      <c r="L33" s="7"/>
      <c r="M33" s="7"/>
      <c r="N33" s="7"/>
      <c r="O33" s="7"/>
      <c r="P33" s="7"/>
      <c r="Q33" s="7"/>
      <c r="R33" s="7"/>
      <c r="S33" s="7"/>
      <c r="T33" s="7"/>
      <c r="V33" s="7"/>
      <c r="W33" s="7"/>
      <c r="X33" s="7"/>
      <c r="Y33" s="7"/>
      <c r="Z33" s="7"/>
      <c r="AA33" s="7"/>
      <c r="AB33" s="7"/>
      <c r="AC33" s="7"/>
    </row>
    <row r="34" spans="2:29" x14ac:dyDescent="0.25">
      <c r="B34" s="7">
        <v>5.5</v>
      </c>
      <c r="C34" s="7">
        <f t="shared" si="0"/>
        <v>0.22133669401015887</v>
      </c>
      <c r="D34" s="7">
        <f t="shared" si="2"/>
        <v>0.16698081888385446</v>
      </c>
      <c r="E34" s="7">
        <f t="shared" si="3"/>
        <v>0.18966609427381492</v>
      </c>
      <c r="F34" s="7">
        <f t="shared" si="4"/>
        <v>0.4885243355137609</v>
      </c>
      <c r="G34" s="7">
        <f t="shared" si="1"/>
        <v>8.882260645704744E-2</v>
      </c>
      <c r="H34" s="7">
        <f t="shared" si="5"/>
        <v>70.738582865365359</v>
      </c>
      <c r="I34" s="7">
        <f t="shared" si="6"/>
        <v>7.0738582865365363</v>
      </c>
      <c r="J34" s="35">
        <f t="shared" si="7"/>
        <v>7.341661937191061</v>
      </c>
      <c r="L34" s="7"/>
      <c r="M34" s="7"/>
      <c r="N34" s="7"/>
      <c r="O34" s="7"/>
      <c r="P34" s="7"/>
      <c r="Q34" s="7"/>
      <c r="R34" s="7"/>
      <c r="S34" s="7"/>
      <c r="T34" s="7"/>
      <c r="V34" s="7"/>
      <c r="W34" s="7"/>
      <c r="X34" s="7"/>
      <c r="Y34" s="7"/>
      <c r="Z34" s="7"/>
      <c r="AA34" s="7"/>
      <c r="AB34" s="7"/>
      <c r="AC34" s="7"/>
    </row>
    <row r="35" spans="2:29" x14ac:dyDescent="0.25">
      <c r="B35" s="7">
        <v>5</v>
      </c>
      <c r="C35" s="7">
        <f t="shared" si="0"/>
        <v>0.2012151763728717</v>
      </c>
      <c r="D35" s="7">
        <f t="shared" si="2"/>
        <v>0.15004630665792407</v>
      </c>
      <c r="E35" s="7">
        <f t="shared" si="3"/>
        <v>0.17496267342278612</v>
      </c>
      <c r="F35" s="7">
        <f t="shared" si="4"/>
        <v>0.46416615626901536</v>
      </c>
      <c r="G35" s="7">
        <f t="shared" si="1"/>
        <v>9.2833231253803078E-2</v>
      </c>
      <c r="H35" s="7">
        <f t="shared" si="5"/>
        <v>67.682501430996822</v>
      </c>
      <c r="I35" s="7">
        <f t="shared" si="6"/>
        <v>6.7682501430996824</v>
      </c>
      <c r="J35" s="35">
        <f t="shared" si="7"/>
        <v>7</v>
      </c>
      <c r="L35" s="7"/>
      <c r="M35" s="7"/>
      <c r="N35" s="7"/>
      <c r="O35" s="7"/>
      <c r="P35" s="7"/>
      <c r="Q35" s="7"/>
      <c r="R35" s="7"/>
      <c r="S35" s="7"/>
      <c r="T35" s="7"/>
      <c r="V35" s="7"/>
      <c r="W35" s="7"/>
      <c r="X35" s="7"/>
      <c r="Y35" s="7"/>
      <c r="Z35" s="7"/>
      <c r="AA35" s="7"/>
      <c r="AB35" s="7"/>
      <c r="AC35" s="7"/>
    </row>
    <row r="36" spans="2:29" x14ac:dyDescent="0.25">
      <c r="B36" s="7">
        <v>4.5</v>
      </c>
      <c r="C36" s="7">
        <f t="shared" si="0"/>
        <v>0.18109365873558453</v>
      </c>
      <c r="D36" s="7">
        <f t="shared" si="2"/>
        <v>0.13349268921171431</v>
      </c>
      <c r="E36" s="7">
        <f t="shared" si="3"/>
        <v>0.15976605800741939</v>
      </c>
      <c r="F36" s="7">
        <f t="shared" si="4"/>
        <v>0.43881769704703083</v>
      </c>
      <c r="G36" s="7">
        <f t="shared" si="1"/>
        <v>9.7515043788229075E-2</v>
      </c>
      <c r="H36" s="7">
        <f t="shared" si="5"/>
        <v>64.432984523132845</v>
      </c>
      <c r="I36" s="7">
        <f t="shared" si="6"/>
        <v>6.4432984523132841</v>
      </c>
      <c r="J36" s="35">
        <f t="shared" si="7"/>
        <v>6.640783086353597</v>
      </c>
      <c r="L36" s="7"/>
      <c r="M36" s="7"/>
      <c r="N36" s="7"/>
      <c r="O36" s="7"/>
      <c r="P36" s="7"/>
      <c r="Q36" s="7"/>
      <c r="R36" s="7"/>
      <c r="S36" s="7"/>
      <c r="T36" s="7"/>
      <c r="V36" s="7"/>
      <c r="W36" s="7"/>
      <c r="X36" s="7"/>
      <c r="Y36" s="7"/>
      <c r="Z36" s="7"/>
      <c r="AA36" s="7"/>
      <c r="AB36" s="7"/>
      <c r="AC36" s="7"/>
    </row>
    <row r="37" spans="2:29" x14ac:dyDescent="0.25">
      <c r="B37" s="46">
        <v>4</v>
      </c>
      <c r="C37" s="46">
        <f t="shared" si="0"/>
        <v>0.16097214109829736</v>
      </c>
      <c r="D37" s="46">
        <f t="shared" si="2"/>
        <v>0.11730932479042881</v>
      </c>
      <c r="E37" s="46">
        <f t="shared" si="3"/>
        <v>0.14407124108490774</v>
      </c>
      <c r="F37" s="46">
        <f t="shared" si="4"/>
        <v>0.41229027552766495</v>
      </c>
      <c r="G37" s="46">
        <f t="shared" si="1"/>
        <v>0.10307256888191624</v>
      </c>
      <c r="H37" s="46">
        <f t="shared" si="5"/>
        <v>60.958850403523336</v>
      </c>
      <c r="I37" s="46">
        <f t="shared" si="6"/>
        <v>6.0958850403523339</v>
      </c>
      <c r="J37" s="35">
        <f t="shared" si="7"/>
        <v>6.2609903369994111</v>
      </c>
      <c r="L37" s="7"/>
      <c r="M37" s="7"/>
      <c r="N37" s="7"/>
      <c r="O37" s="7"/>
      <c r="P37" s="7"/>
      <c r="Q37" s="7"/>
      <c r="R37" s="7"/>
      <c r="S37" s="7"/>
      <c r="T37" s="7"/>
      <c r="V37" s="7"/>
      <c r="W37" s="7"/>
      <c r="X37" s="7"/>
      <c r="Y37" s="7"/>
      <c r="Z37" s="7"/>
      <c r="AA37" s="7"/>
      <c r="AB37" s="7"/>
      <c r="AC37" s="7"/>
    </row>
    <row r="38" spans="2:29" x14ac:dyDescent="0.25">
      <c r="B38" s="7">
        <v>3.5</v>
      </c>
      <c r="C38" s="7">
        <f t="shared" si="0"/>
        <v>0.14085062346101018</v>
      </c>
      <c r="D38" s="7">
        <f t="shared" si="2"/>
        <v>0.10148590596003725</v>
      </c>
      <c r="E38" s="7">
        <f t="shared" si="3"/>
        <v>0.12787328707419734</v>
      </c>
      <c r="F38" s="7">
        <f t="shared" si="4"/>
        <v>0.38433342972418183</v>
      </c>
      <c r="G38" s="7">
        <f t="shared" si="1"/>
        <v>0.10980955134976624</v>
      </c>
      <c r="H38" s="7">
        <f t="shared" si="5"/>
        <v>57.218932505846745</v>
      </c>
      <c r="I38" s="7">
        <f t="shared" si="6"/>
        <v>5.7218932505846745</v>
      </c>
      <c r="J38" s="35">
        <f t="shared" si="7"/>
        <v>5.8566201857385289</v>
      </c>
      <c r="L38" s="7"/>
      <c r="M38" s="7"/>
      <c r="N38" s="7"/>
      <c r="O38" s="7"/>
      <c r="P38" s="7"/>
      <c r="Q38" s="7"/>
      <c r="R38" s="7"/>
      <c r="S38" s="7"/>
      <c r="T38" s="7"/>
      <c r="V38" s="7"/>
      <c r="W38" s="7"/>
      <c r="X38" s="7"/>
      <c r="Y38" s="7"/>
      <c r="Z38" s="7"/>
      <c r="AA38" s="7"/>
      <c r="AB38" s="7"/>
      <c r="AC38" s="7"/>
    </row>
    <row r="39" spans="2:29" x14ac:dyDescent="0.25">
      <c r="B39" s="7">
        <v>3</v>
      </c>
      <c r="C39" s="7">
        <f t="shared" si="0"/>
        <v>0.12072910582372301</v>
      </c>
      <c r="D39" s="7">
        <f t="shared" si="2"/>
        <v>8.6012448858235363E-2</v>
      </c>
      <c r="E39" s="7">
        <f t="shared" si="3"/>
        <v>0.11116733141562965</v>
      </c>
      <c r="F39" s="7">
        <f t="shared" si="4"/>
        <v>0.35460238071483013</v>
      </c>
      <c r="G39" s="7">
        <f t="shared" si="1"/>
        <v>0.11820079357161005</v>
      </c>
      <c r="H39" s="7">
        <f t="shared" si="5"/>
        <v>53.156879216492058</v>
      </c>
      <c r="I39" s="7">
        <f t="shared" si="6"/>
        <v>5.3156879216492054</v>
      </c>
      <c r="J39" s="35">
        <f t="shared" si="7"/>
        <v>5.4221766846903838</v>
      </c>
      <c r="L39" s="7"/>
      <c r="M39" s="7"/>
      <c r="N39" s="7"/>
      <c r="O39" s="7"/>
      <c r="P39" s="7"/>
      <c r="Q39" s="7"/>
      <c r="R39" s="7"/>
      <c r="S39" s="7"/>
      <c r="T39" s="7"/>
      <c r="V39" s="7"/>
      <c r="W39" s="7"/>
      <c r="X39" s="7"/>
      <c r="Y39" s="7"/>
      <c r="Z39" s="7"/>
      <c r="AA39" s="7"/>
      <c r="AB39" s="7"/>
      <c r="AC39" s="7"/>
    </row>
    <row r="40" spans="2:29" x14ac:dyDescent="0.25">
      <c r="B40" s="7">
        <v>2.5</v>
      </c>
      <c r="C40" s="7">
        <f t="shared" si="0"/>
        <v>0.10060758818643585</v>
      </c>
      <c r="D40" s="7">
        <f t="shared" si="2"/>
        <v>7.0879282732119547E-2</v>
      </c>
      <c r="E40" s="7">
        <f t="shared" si="3"/>
        <v>9.3948580207618815E-2</v>
      </c>
      <c r="F40" s="7">
        <f t="shared" si="4"/>
        <v>0.32259954588980794</v>
      </c>
      <c r="G40" s="7">
        <f t="shared" si="1"/>
        <v>0.12903981835592318</v>
      </c>
      <c r="H40" s="7">
        <f t="shared" si="5"/>
        <v>48.691833166170724</v>
      </c>
      <c r="I40" s="7">
        <f t="shared" si="6"/>
        <v>4.8691833166170726</v>
      </c>
      <c r="J40" s="35">
        <f t="shared" si="7"/>
        <v>4.9497474683058327</v>
      </c>
      <c r="L40" s="7"/>
      <c r="M40" s="7"/>
      <c r="N40" s="7"/>
      <c r="O40" s="7"/>
      <c r="P40" s="7"/>
      <c r="Q40" s="7"/>
      <c r="R40" s="7"/>
      <c r="S40" s="7"/>
      <c r="T40" s="7"/>
      <c r="V40" s="7"/>
      <c r="W40" s="7"/>
      <c r="X40" s="7"/>
      <c r="Y40" s="7"/>
      <c r="Z40" s="7"/>
      <c r="AA40" s="7"/>
      <c r="AB40" s="7"/>
      <c r="AC40" s="7"/>
    </row>
    <row r="41" spans="2:29" x14ac:dyDescent="0.25">
      <c r="B41" s="7">
        <v>2</v>
      </c>
      <c r="C41" s="7">
        <f t="shared" si="0"/>
        <v>8.0486070549148678E-2</v>
      </c>
      <c r="D41" s="7">
        <f t="shared" si="2"/>
        <v>5.6077039762573992E-2</v>
      </c>
      <c r="E41" s="7">
        <f t="shared" si="3"/>
        <v>7.6212309820923155E-2</v>
      </c>
      <c r="F41" s="7">
        <f t="shared" si="4"/>
        <v>0.28755924150227846</v>
      </c>
      <c r="G41" s="7">
        <f t="shared" si="1"/>
        <v>0.14377962075113923</v>
      </c>
      <c r="H41" s="7">
        <f t="shared" si="5"/>
        <v>43.700110449274511</v>
      </c>
      <c r="I41" s="7">
        <f t="shared" si="6"/>
        <v>4.370011044927451</v>
      </c>
      <c r="J41" s="35">
        <f t="shared" si="7"/>
        <v>4.4271887242357311</v>
      </c>
      <c r="L41" s="7"/>
      <c r="M41" s="7"/>
      <c r="N41" s="7"/>
      <c r="O41" s="7"/>
      <c r="P41" s="7"/>
      <c r="Q41" s="7"/>
      <c r="R41" s="7"/>
      <c r="S41" s="7"/>
      <c r="T41" s="7"/>
      <c r="V41" s="7"/>
      <c r="W41" s="7"/>
      <c r="X41" s="7"/>
      <c r="Y41" s="7"/>
      <c r="Z41" s="7"/>
      <c r="AA41" s="7"/>
      <c r="AB41" s="7"/>
      <c r="AC41" s="7"/>
    </row>
    <row r="42" spans="2:29" x14ac:dyDescent="0.25">
      <c r="B42" s="7">
        <v>1.5</v>
      </c>
      <c r="C42" s="7">
        <f t="shared" si="0"/>
        <v>6.0364552911861505E-2</v>
      </c>
      <c r="D42" s="7">
        <f t="shared" si="2"/>
        <v>4.1596645175372121E-2</v>
      </c>
      <c r="E42" s="7">
        <f t="shared" si="3"/>
        <v>5.7953866490898696E-2</v>
      </c>
      <c r="F42" s="7">
        <f t="shared" si="4"/>
        <v>0.24818893154036425</v>
      </c>
      <c r="G42" s="7">
        <f t="shared" si="1"/>
        <v>0.16545928769357618</v>
      </c>
      <c r="H42" s="7">
        <f t="shared" si="5"/>
        <v>37.974207400286815</v>
      </c>
      <c r="I42" s="7">
        <f t="shared" si="6"/>
        <v>3.7974207400286817</v>
      </c>
      <c r="J42" s="35">
        <f t="shared" si="7"/>
        <v>3.8340579025361627</v>
      </c>
      <c r="L42" s="7"/>
      <c r="M42" s="7"/>
      <c r="N42" s="7"/>
      <c r="O42" s="7"/>
      <c r="P42" s="7"/>
      <c r="Q42" s="7"/>
      <c r="R42" s="7"/>
      <c r="S42" s="7"/>
      <c r="T42" s="7"/>
      <c r="V42" s="7"/>
      <c r="W42" s="7"/>
      <c r="X42" s="7"/>
      <c r="Y42" s="7"/>
      <c r="Z42" s="7"/>
      <c r="AA42" s="7"/>
      <c r="AB42" s="7"/>
      <c r="AC42" s="7"/>
    </row>
    <row r="43" spans="2:29" x14ac:dyDescent="0.25">
      <c r="B43" s="7">
        <v>1</v>
      </c>
      <c r="C43" s="7">
        <f t="shared" si="0"/>
        <v>4.0243035274574339E-2</v>
      </c>
      <c r="D43" s="7">
        <f t="shared" si="2"/>
        <v>2.7429307638991006E-2</v>
      </c>
      <c r="E43" s="7">
        <f t="shared" si="3"/>
        <v>3.9168665888120235E-2</v>
      </c>
      <c r="F43" s="7">
        <f t="shared" si="4"/>
        <v>0.20196080752519999</v>
      </c>
      <c r="G43" s="7">
        <f t="shared" si="1"/>
        <v>0.20196080752519999</v>
      </c>
      <c r="H43" s="7">
        <f t="shared" si="5"/>
        <v>31.110913964807711</v>
      </c>
      <c r="I43" s="7">
        <f t="shared" si="6"/>
        <v>3.1110913964807709</v>
      </c>
      <c r="J43" s="35">
        <f t="shared" si="7"/>
        <v>3.1304951684997055</v>
      </c>
      <c r="L43" s="7"/>
      <c r="M43" s="7"/>
      <c r="N43" s="7"/>
      <c r="O43" s="7"/>
      <c r="P43" s="7"/>
      <c r="Q43" s="7"/>
      <c r="R43" s="7"/>
      <c r="S43" s="7"/>
      <c r="T43" s="7"/>
      <c r="V43" s="7"/>
      <c r="W43" s="7"/>
      <c r="X43" s="7"/>
      <c r="Y43" s="7"/>
      <c r="Z43" s="7"/>
      <c r="AA43" s="7"/>
      <c r="AB43" s="7"/>
      <c r="AC43" s="7"/>
    </row>
    <row r="79" spans="2:14" x14ac:dyDescent="0.25">
      <c r="B79" s="1" t="s">
        <v>19</v>
      </c>
    </row>
    <row r="80" spans="2:14" x14ac:dyDescent="0.25">
      <c r="B80" s="2" t="s">
        <v>24</v>
      </c>
      <c r="C80" s="3">
        <v>2</v>
      </c>
      <c r="D80" s="3" t="s">
        <v>25</v>
      </c>
      <c r="J80" s="12"/>
      <c r="K80" s="12"/>
      <c r="L80" s="1"/>
      <c r="N80" s="1"/>
    </row>
    <row r="81" spans="1:21" x14ac:dyDescent="0.25">
      <c r="B81" s="2" t="s">
        <v>20</v>
      </c>
      <c r="C81" s="3">
        <v>10</v>
      </c>
      <c r="D81" s="3" t="s">
        <v>9</v>
      </c>
      <c r="I81" s="2"/>
      <c r="J81" s="3"/>
      <c r="K81" s="3"/>
      <c r="L81" s="1"/>
      <c r="N81" s="1"/>
      <c r="Q81" s="2"/>
      <c r="R81" s="3"/>
      <c r="S81" s="3"/>
      <c r="T81" s="1"/>
      <c r="U81" s="1"/>
    </row>
    <row r="82" spans="1:21" x14ac:dyDescent="0.25">
      <c r="B82" s="1"/>
      <c r="C82" s="1"/>
      <c r="D82" s="1"/>
      <c r="E82" s="1"/>
      <c r="F82" s="1"/>
      <c r="I82" s="1"/>
      <c r="J82" s="1"/>
      <c r="K82" s="1"/>
      <c r="L82" s="1"/>
      <c r="N82" s="1"/>
      <c r="Q82" s="1"/>
      <c r="R82" s="1"/>
      <c r="S82" s="1"/>
      <c r="T82" s="1"/>
      <c r="U82" s="1"/>
    </row>
    <row r="83" spans="1:21" x14ac:dyDescent="0.25">
      <c r="B83" s="11" t="s">
        <v>11</v>
      </c>
      <c r="C83" s="11" t="s">
        <v>15</v>
      </c>
      <c r="D83" s="11" t="s">
        <v>21</v>
      </c>
      <c r="E83" s="11" t="s">
        <v>22</v>
      </c>
      <c r="F83" s="11" t="s">
        <v>23</v>
      </c>
      <c r="I83" s="11"/>
      <c r="J83" s="11"/>
      <c r="K83" s="11"/>
      <c r="L83" s="11"/>
      <c r="M83" s="11"/>
      <c r="N83" s="11"/>
      <c r="Q83" s="11"/>
      <c r="R83" s="11"/>
      <c r="S83" s="11"/>
      <c r="T83" s="11"/>
      <c r="U83" s="11"/>
    </row>
    <row r="84" spans="1:21" x14ac:dyDescent="0.25">
      <c r="B84" s="10">
        <v>100</v>
      </c>
      <c r="C84" s="7">
        <v>4.0302432412869071E-2</v>
      </c>
      <c r="D84" s="10">
        <f>(2*B84*C84)+SINH(2*C84*B84)</f>
        <v>1591.4755123292664</v>
      </c>
      <c r="E84" s="10">
        <f t="shared" ref="E84:E112" si="8">SQRT((2*(COSH(B84*C84))^2/D84))</f>
        <v>0.99777941343492649</v>
      </c>
      <c r="F84" s="10">
        <f>E84*$C$80</f>
        <v>1.995558826869853</v>
      </c>
      <c r="I84" s="10"/>
      <c r="J84" s="7"/>
      <c r="K84" s="10"/>
      <c r="L84" s="10"/>
      <c r="M84" s="10"/>
      <c r="N84" s="10"/>
      <c r="Q84" s="10"/>
      <c r="R84" s="7"/>
      <c r="S84" s="10"/>
      <c r="T84" s="10"/>
      <c r="U84" s="10"/>
    </row>
    <row r="85" spans="1:21" x14ac:dyDescent="0.25">
      <c r="B85" s="10">
        <v>90</v>
      </c>
      <c r="C85" s="7">
        <v>4.0347310757367874E-2</v>
      </c>
      <c r="D85" s="10">
        <f t="shared" ref="D85:D112" si="9">(2*B85*C85)+SINH(2*C85*B85)</f>
        <v>720.1818398966426</v>
      </c>
      <c r="E85" s="10">
        <f t="shared" si="8"/>
        <v>0.99564312441536063</v>
      </c>
      <c r="F85" s="10">
        <f t="shared" ref="F85:F112" si="10">E85*$C$80</f>
        <v>1.9912862488307213</v>
      </c>
      <c r="I85" s="10"/>
      <c r="J85" s="7"/>
      <c r="K85" s="10"/>
      <c r="L85" s="10"/>
      <c r="M85" s="10"/>
      <c r="N85" s="10"/>
      <c r="Q85" s="10"/>
      <c r="R85" s="7"/>
      <c r="S85" s="10"/>
      <c r="T85" s="10"/>
      <c r="U85" s="10"/>
    </row>
    <row r="86" spans="1:21" x14ac:dyDescent="0.25">
      <c r="B86" s="10">
        <v>80</v>
      </c>
      <c r="C86" s="7">
        <v>4.043243392398993E-2</v>
      </c>
      <c r="D86" s="10">
        <f t="shared" si="9"/>
        <v>328.94877809589815</v>
      </c>
      <c r="E86" s="10">
        <f t="shared" si="8"/>
        <v>0.99165439989688042</v>
      </c>
      <c r="F86" s="10">
        <f t="shared" si="10"/>
        <v>1.9833087997937608</v>
      </c>
      <c r="I86" s="10"/>
      <c r="J86" s="7"/>
      <c r="K86" s="10"/>
      <c r="L86" s="10"/>
      <c r="M86" s="10"/>
      <c r="N86" s="10"/>
      <c r="Q86" s="10"/>
      <c r="R86" s="7"/>
      <c r="S86" s="10"/>
      <c r="T86" s="10"/>
      <c r="U86" s="10"/>
    </row>
    <row r="87" spans="1:21" x14ac:dyDescent="0.25">
      <c r="B87" s="10">
        <v>70</v>
      </c>
      <c r="C87" s="7">
        <v>4.0598712203982146E-2</v>
      </c>
      <c r="D87" s="10">
        <f t="shared" si="9"/>
        <v>152.71739502733104</v>
      </c>
      <c r="E87" s="10">
        <f t="shared" si="8"/>
        <v>0.98455696441873597</v>
      </c>
      <c r="F87" s="10">
        <f t="shared" si="10"/>
        <v>1.9691139288374719</v>
      </c>
      <c r="I87" s="10"/>
      <c r="J87" s="7"/>
      <c r="K87" s="10"/>
      <c r="L87" s="10"/>
      <c r="M87" s="10"/>
      <c r="N87" s="10"/>
      <c r="Q87" s="10"/>
      <c r="R87" s="7"/>
      <c r="S87" s="10"/>
      <c r="T87" s="10"/>
      <c r="U87" s="10"/>
    </row>
    <row r="88" spans="1:21" x14ac:dyDescent="0.25">
      <c r="B88" s="10">
        <v>60</v>
      </c>
      <c r="C88" s="7">
        <v>4.0931211509976161E-2</v>
      </c>
      <c r="D88" s="10">
        <f t="shared" si="9"/>
        <v>72.84624737289974</v>
      </c>
      <c r="E88" s="10">
        <f t="shared" si="8"/>
        <v>0.97283214192965817</v>
      </c>
      <c r="F88" s="10">
        <f t="shared" si="10"/>
        <v>1.9456642838593163</v>
      </c>
      <c r="I88" s="10"/>
      <c r="J88" s="7"/>
      <c r="K88" s="10"/>
      <c r="L88" s="10"/>
      <c r="M88" s="10"/>
      <c r="N88" s="10"/>
      <c r="Q88" s="10"/>
      <c r="R88" s="7"/>
      <c r="S88" s="10"/>
      <c r="T88" s="10"/>
      <c r="U88" s="10"/>
    </row>
    <row r="89" spans="1:21" x14ac:dyDescent="0.25">
      <c r="B89" s="10">
        <v>50</v>
      </c>
      <c r="C89" s="7">
        <v>4.1605273641076738E-2</v>
      </c>
      <c r="D89" s="10">
        <f t="shared" si="9"/>
        <v>36.20538796569803</v>
      </c>
      <c r="E89" s="10">
        <f t="shared" si="8"/>
        <v>0.95558174093858483</v>
      </c>
      <c r="F89" s="10">
        <f t="shared" si="10"/>
        <v>1.9111634818771697</v>
      </c>
      <c r="I89" s="10"/>
      <c r="J89" s="7"/>
      <c r="K89" s="10"/>
      <c r="L89" s="10"/>
      <c r="M89" s="10"/>
      <c r="N89" s="10"/>
      <c r="Q89" s="10"/>
      <c r="R89" s="7"/>
      <c r="S89" s="10"/>
      <c r="T89" s="10"/>
      <c r="U89" s="10"/>
    </row>
    <row r="90" spans="1:21" x14ac:dyDescent="0.25">
      <c r="B90" s="10">
        <v>40</v>
      </c>
      <c r="C90" s="7">
        <v>4.2976906557935714E-2</v>
      </c>
      <c r="D90" s="10">
        <f t="shared" si="9"/>
        <v>18.986787646105089</v>
      </c>
      <c r="E90" s="10">
        <f t="shared" si="8"/>
        <v>0.9344938728306329</v>
      </c>
      <c r="F90" s="10">
        <f t="shared" si="10"/>
        <v>1.8689877456612658</v>
      </c>
      <c r="I90" s="10"/>
      <c r="J90" s="7"/>
      <c r="K90" s="10"/>
      <c r="L90" s="10"/>
      <c r="M90" s="10"/>
      <c r="N90" s="10"/>
      <c r="Q90" s="10"/>
      <c r="R90" s="7"/>
      <c r="S90" s="10"/>
      <c r="T90" s="10"/>
      <c r="U90" s="10"/>
    </row>
    <row r="91" spans="1:21" x14ac:dyDescent="0.25">
      <c r="B91" s="10">
        <v>30</v>
      </c>
      <c r="C91" s="7">
        <v>4.5784775809185614E-2</v>
      </c>
      <c r="D91" s="10">
        <f t="shared" si="9"/>
        <v>10.513591436859576</v>
      </c>
      <c r="E91" s="10">
        <f t="shared" si="8"/>
        <v>0.91647375437783662</v>
      </c>
      <c r="F91" s="10">
        <f t="shared" si="10"/>
        <v>1.8329475087556732</v>
      </c>
      <c r="I91" s="10"/>
      <c r="J91" s="7"/>
      <c r="K91" s="10"/>
      <c r="L91" s="10"/>
      <c r="M91" s="10"/>
      <c r="N91" s="10"/>
      <c r="Q91" s="10"/>
      <c r="R91" s="7"/>
      <c r="S91" s="10"/>
      <c r="T91" s="10"/>
      <c r="U91" s="10"/>
    </row>
    <row r="92" spans="1:21" x14ac:dyDescent="0.25">
      <c r="B92" s="10">
        <v>20</v>
      </c>
      <c r="C92" s="7">
        <v>5.182732078460732E-2</v>
      </c>
      <c r="D92" s="10">
        <f t="shared" si="9"/>
        <v>5.984880375493205</v>
      </c>
      <c r="E92" s="10">
        <f t="shared" si="8"/>
        <v>0.9174520989147098</v>
      </c>
      <c r="F92" s="10">
        <f t="shared" si="10"/>
        <v>1.8349041978294196</v>
      </c>
      <c r="I92" s="10"/>
      <c r="J92" s="7"/>
      <c r="K92" s="10"/>
      <c r="L92" s="10"/>
      <c r="M92" s="10"/>
      <c r="N92" s="10"/>
      <c r="Q92" s="10"/>
      <c r="R92" s="7"/>
      <c r="S92" s="10"/>
      <c r="T92" s="10"/>
      <c r="U92" s="10"/>
    </row>
    <row r="93" spans="1:21" x14ac:dyDescent="0.25">
      <c r="B93" s="10">
        <v>15</v>
      </c>
      <c r="C93" s="7">
        <v>5.7615607609675275E-2</v>
      </c>
      <c r="D93" s="10">
        <f t="shared" ref="D93" si="11">(2*B93*C93)+SINH(2*C93*B93)</f>
        <v>4.4557003038245675</v>
      </c>
      <c r="E93" s="10">
        <f t="shared" ref="E93" si="12">SQRT((2*(COSH(B93*C93))^2/D93))</f>
        <v>0.93613990436599859</v>
      </c>
      <c r="F93" s="10">
        <f t="shared" ref="F93" si="13">E93*$C$80</f>
        <v>1.8722798087319972</v>
      </c>
      <c r="I93" s="10"/>
      <c r="J93" s="7"/>
      <c r="K93" s="10"/>
      <c r="L93" s="10"/>
      <c r="M93" s="10"/>
      <c r="N93" s="10"/>
      <c r="Q93" s="10"/>
      <c r="R93" s="7"/>
      <c r="S93" s="10"/>
      <c r="T93" s="10"/>
      <c r="U93" s="10"/>
    </row>
    <row r="94" spans="1:21" s="1" customFormat="1" x14ac:dyDescent="0.25">
      <c r="A94" s="27"/>
      <c r="B94" s="10">
        <v>10</v>
      </c>
      <c r="C94" s="7">
        <v>6.801581765210199E-2</v>
      </c>
      <c r="D94" s="10">
        <f>(2*B94*C94)+SINH(2*C94*B94)</f>
        <v>3.1807395905447247</v>
      </c>
      <c r="E94" s="10">
        <f>SQRT((2*(COSH(B94*C94))^2/D94))</f>
        <v>0.9835578086768364</v>
      </c>
      <c r="F94" s="10">
        <f>E94*$C$80</f>
        <v>1.9671156173536728</v>
      </c>
      <c r="I94" s="10"/>
      <c r="J94" s="7"/>
      <c r="K94" s="10"/>
      <c r="L94" s="10"/>
      <c r="M94" s="10"/>
      <c r="N94" s="10"/>
      <c r="Q94" s="10"/>
      <c r="R94" s="7"/>
      <c r="S94" s="10"/>
      <c r="T94" s="10"/>
      <c r="U94" s="10"/>
    </row>
    <row r="95" spans="1:21" x14ac:dyDescent="0.25">
      <c r="B95" s="10">
        <v>9.5</v>
      </c>
      <c r="C95" s="7">
        <v>6.9531324597757488E-2</v>
      </c>
      <c r="D95" s="10">
        <f t="shared" si="9"/>
        <v>3.0614353631810616</v>
      </c>
      <c r="E95" s="10">
        <f t="shared" si="8"/>
        <v>0.9910998006149917</v>
      </c>
      <c r="F95" s="10">
        <f t="shared" si="10"/>
        <v>1.9821996012299834</v>
      </c>
      <c r="I95" s="10"/>
      <c r="J95" s="7"/>
      <c r="K95" s="10"/>
      <c r="L95" s="10"/>
      <c r="M95" s="10"/>
      <c r="N95" s="10"/>
      <c r="Q95" s="10"/>
      <c r="R95" s="7"/>
      <c r="S95" s="10"/>
      <c r="T95" s="10"/>
      <c r="U95" s="10"/>
    </row>
    <row r="96" spans="1:21" x14ac:dyDescent="0.25">
      <c r="B96" s="10">
        <v>9</v>
      </c>
      <c r="C96" s="7">
        <v>7.1180170321727271E-2</v>
      </c>
      <c r="D96" s="10">
        <f t="shared" si="9"/>
        <v>2.9429538001873317</v>
      </c>
      <c r="E96" s="10">
        <f t="shared" si="8"/>
        <v>0.99939648369813694</v>
      </c>
      <c r="F96" s="10">
        <f t="shared" si="10"/>
        <v>1.9987929673962739</v>
      </c>
      <c r="I96" s="10"/>
      <c r="J96" s="7"/>
      <c r="K96" s="10"/>
      <c r="L96" s="10"/>
      <c r="M96" s="10"/>
      <c r="N96" s="10"/>
      <c r="Q96" s="10"/>
      <c r="R96" s="7"/>
      <c r="S96" s="10"/>
      <c r="T96" s="10"/>
      <c r="U96" s="10"/>
    </row>
    <row r="97" spans="2:21" x14ac:dyDescent="0.25">
      <c r="B97" s="10">
        <v>8.5</v>
      </c>
      <c r="C97" s="7">
        <v>7.298177234125941E-2</v>
      </c>
      <c r="D97" s="10">
        <f t="shared" si="9"/>
        <v>2.825097397571577</v>
      </c>
      <c r="E97" s="10">
        <f t="shared" si="8"/>
        <v>1.0085462722044911</v>
      </c>
      <c r="F97" s="10">
        <f t="shared" si="10"/>
        <v>2.0170925444089822</v>
      </c>
      <c r="I97" s="10"/>
      <c r="J97" s="7"/>
      <c r="K97" s="10"/>
      <c r="L97" s="10"/>
      <c r="M97" s="10"/>
      <c r="N97" s="10"/>
      <c r="Q97" s="10"/>
      <c r="R97" s="7"/>
      <c r="S97" s="10"/>
      <c r="T97" s="10"/>
      <c r="U97" s="10"/>
    </row>
    <row r="98" spans="2:21" x14ac:dyDescent="0.25">
      <c r="B98" s="10">
        <v>8</v>
      </c>
      <c r="C98" s="7">
        <v>7.4959747210369188E-2</v>
      </c>
      <c r="D98" s="10">
        <f t="shared" si="9"/>
        <v>2.7076514807525189</v>
      </c>
      <c r="E98" s="10">
        <f t="shared" si="8"/>
        <v>1.0186672431568928</v>
      </c>
      <c r="F98" s="10">
        <f t="shared" si="10"/>
        <v>2.0373344863137857</v>
      </c>
      <c r="I98" s="10"/>
      <c r="J98" s="7"/>
      <c r="K98" s="10"/>
      <c r="L98" s="10"/>
      <c r="M98" s="10"/>
      <c r="N98" s="10"/>
      <c r="Q98" s="10"/>
      <c r="R98" s="7"/>
      <c r="S98" s="10"/>
      <c r="T98" s="10"/>
      <c r="U98" s="10"/>
    </row>
    <row r="99" spans="2:21" x14ac:dyDescent="0.25">
      <c r="B99" s="10">
        <v>7.5</v>
      </c>
      <c r="C99" s="7">
        <v>7.7143153136134998E-2</v>
      </c>
      <c r="D99" s="10">
        <f t="shared" si="9"/>
        <v>2.5903795824309959</v>
      </c>
      <c r="E99" s="10">
        <f t="shared" si="8"/>
        <v>1.0299026087239651</v>
      </c>
      <c r="F99" s="10">
        <f t="shared" si="10"/>
        <v>2.0598052174479302</v>
      </c>
      <c r="I99" s="10"/>
      <c r="J99" s="7"/>
      <c r="K99" s="10"/>
      <c r="L99" s="10"/>
      <c r="M99" s="10"/>
      <c r="N99" s="10"/>
      <c r="Q99" s="10"/>
      <c r="R99" s="7"/>
      <c r="S99" s="10"/>
      <c r="T99" s="10"/>
      <c r="U99" s="10"/>
    </row>
    <row r="100" spans="2:21" x14ac:dyDescent="0.25">
      <c r="B100" s="10">
        <v>7</v>
      </c>
      <c r="C100" s="7">
        <v>7.9568213359183848E-2</v>
      </c>
      <c r="D100" s="10">
        <f t="shared" si="9"/>
        <v>2.4730174228834496</v>
      </c>
      <c r="E100" s="10">
        <f t="shared" si="8"/>
        <v>1.0424281967836273</v>
      </c>
      <c r="F100" s="10">
        <f t="shared" si="10"/>
        <v>2.0848563935672546</v>
      </c>
      <c r="I100" s="10"/>
      <c r="J100" s="7"/>
      <c r="K100" s="10"/>
      <c r="L100" s="10"/>
      <c r="M100" s="10"/>
      <c r="N100" s="10"/>
      <c r="Q100" s="10"/>
      <c r="R100" s="7"/>
      <c r="S100" s="10"/>
      <c r="T100" s="10"/>
      <c r="U100" s="10"/>
    </row>
    <row r="101" spans="2:21" x14ac:dyDescent="0.25">
      <c r="B101" s="10">
        <v>6.5</v>
      </c>
      <c r="C101" s="7">
        <v>8.2280756701069949E-2</v>
      </c>
      <c r="D101" s="10">
        <f t="shared" si="9"/>
        <v>2.3552649239575141</v>
      </c>
      <c r="E101" s="10">
        <f t="shared" si="8"/>
        <v>1.0564628820597772</v>
      </c>
      <c r="F101" s="10">
        <f t="shared" si="10"/>
        <v>2.1129257641195545</v>
      </c>
      <c r="I101" s="10"/>
      <c r="J101" s="7"/>
      <c r="K101" s="10"/>
      <c r="L101" s="10"/>
      <c r="M101" s="10"/>
      <c r="N101" s="10"/>
      <c r="Q101" s="10"/>
      <c r="R101" s="7"/>
      <c r="S101" s="10"/>
      <c r="T101" s="10"/>
      <c r="U101" s="10"/>
    </row>
    <row r="102" spans="2:21" x14ac:dyDescent="0.25">
      <c r="B102" s="10">
        <v>6</v>
      </c>
      <c r="C102" s="7">
        <v>8.5339756781930176E-2</v>
      </c>
      <c r="D102" s="10">
        <f t="shared" si="9"/>
        <v>2.2367753947379256</v>
      </c>
      <c r="E102" s="10">
        <f t="shared" si="8"/>
        <v>1.0722834647240354</v>
      </c>
      <c r="F102" s="10">
        <f t="shared" si="10"/>
        <v>2.1445669294480707</v>
      </c>
      <c r="I102" s="10"/>
      <c r="J102" s="7"/>
      <c r="K102" s="10"/>
      <c r="L102" s="10"/>
      <c r="M102" s="10"/>
      <c r="N102" s="10"/>
      <c r="Q102" s="10"/>
      <c r="R102" s="7"/>
      <c r="S102" s="10"/>
      <c r="T102" s="10"/>
      <c r="U102" s="10"/>
    </row>
    <row r="103" spans="2:21" x14ac:dyDescent="0.25">
      <c r="B103" s="10">
        <v>5.5</v>
      </c>
      <c r="C103" s="7">
        <v>8.882260645704744E-2</v>
      </c>
      <c r="D103" s="10">
        <f t="shared" si="9"/>
        <v>2.1171405441566367</v>
      </c>
      <c r="E103" s="10">
        <f t="shared" si="8"/>
        <v>1.0902464518423776</v>
      </c>
      <c r="F103" s="10">
        <f t="shared" si="10"/>
        <v>2.1804929036847551</v>
      </c>
      <c r="I103" s="10"/>
      <c r="J103" s="7"/>
      <c r="K103" s="10"/>
      <c r="L103" s="10"/>
      <c r="M103" s="10"/>
      <c r="N103" s="10"/>
      <c r="Q103" s="10"/>
      <c r="R103" s="7"/>
      <c r="S103" s="10"/>
      <c r="T103" s="10"/>
      <c r="U103" s="10"/>
    </row>
    <row r="104" spans="2:21" x14ac:dyDescent="0.25">
      <c r="B104" s="10">
        <v>5</v>
      </c>
      <c r="C104" s="7">
        <v>9.2833231253803078E-2</v>
      </c>
      <c r="D104" s="10">
        <f t="shared" si="9"/>
        <v>1.9958691522036984</v>
      </c>
      <c r="E104" s="10">
        <f t="shared" si="8"/>
        <v>1.1108209216344918</v>
      </c>
      <c r="F104" s="10">
        <f t="shared" si="10"/>
        <v>2.2216418432689835</v>
      </c>
      <c r="I104" s="10"/>
      <c r="J104" s="7"/>
      <c r="K104" s="10"/>
      <c r="L104" s="10"/>
      <c r="M104" s="10"/>
      <c r="N104" s="10"/>
      <c r="Q104" s="10"/>
      <c r="R104" s="7"/>
      <c r="S104" s="10"/>
      <c r="T104" s="10"/>
      <c r="U104" s="10"/>
    </row>
    <row r="105" spans="2:21" x14ac:dyDescent="0.25">
      <c r="B105" s="10">
        <v>4.5</v>
      </c>
      <c r="C105" s="7">
        <v>9.7515043788229075E-2</v>
      </c>
      <c r="D105" s="10">
        <f t="shared" si="9"/>
        <v>1.8723557656988059</v>
      </c>
      <c r="E105" s="10">
        <f t="shared" si="8"/>
        <v>1.1346399016524362</v>
      </c>
      <c r="F105" s="10">
        <f t="shared" si="10"/>
        <v>2.2692798033048724</v>
      </c>
      <c r="I105" s="10"/>
      <c r="J105" s="7"/>
      <c r="K105" s="10"/>
      <c r="L105" s="10"/>
      <c r="M105" s="10"/>
      <c r="N105" s="10"/>
      <c r="Q105" s="10"/>
      <c r="R105" s="7"/>
      <c r="S105" s="10"/>
      <c r="T105" s="10"/>
      <c r="U105" s="10"/>
    </row>
    <row r="106" spans="2:21" x14ac:dyDescent="0.25">
      <c r="B106" s="10">
        <v>4</v>
      </c>
      <c r="C106" s="7">
        <v>0.10307256888191624</v>
      </c>
      <c r="D106" s="10">
        <f t="shared" si="9"/>
        <v>1.7458330437203555</v>
      </c>
      <c r="E106" s="10">
        <f t="shared" si="8"/>
        <v>1.162584167671741</v>
      </c>
      <c r="F106" s="10">
        <f t="shared" si="10"/>
        <v>2.325168335343482</v>
      </c>
      <c r="I106" s="10"/>
      <c r="J106" s="7"/>
      <c r="K106" s="10"/>
      <c r="L106" s="10"/>
      <c r="M106" s="10"/>
      <c r="N106" s="10"/>
      <c r="Q106" s="10"/>
      <c r="R106" s="7"/>
      <c r="S106" s="10"/>
      <c r="T106" s="10"/>
      <c r="U106" s="10"/>
    </row>
    <row r="107" spans="2:21" x14ac:dyDescent="0.25">
      <c r="B107" s="10">
        <v>3.5</v>
      </c>
      <c r="C107" s="7">
        <v>0.10980955134976624</v>
      </c>
      <c r="D107" s="10">
        <f t="shared" si="9"/>
        <v>1.6152959388257977</v>
      </c>
      <c r="E107" s="10">
        <f t="shared" si="8"/>
        <v>1.1959261492523481</v>
      </c>
      <c r="F107" s="10">
        <f t="shared" si="10"/>
        <v>2.3918522985046962</v>
      </c>
      <c r="I107" s="10"/>
      <c r="J107" s="7"/>
      <c r="K107" s="10"/>
      <c r="L107" s="10"/>
      <c r="M107" s="10"/>
      <c r="N107" s="10"/>
      <c r="Q107" s="10"/>
      <c r="R107" s="7"/>
      <c r="S107" s="10"/>
      <c r="T107" s="10"/>
      <c r="U107" s="10"/>
    </row>
    <row r="108" spans="2:21" x14ac:dyDescent="0.25">
      <c r="B108" s="10">
        <v>3</v>
      </c>
      <c r="C108" s="7">
        <v>0.11820079357161005</v>
      </c>
      <c r="D108" s="10">
        <f t="shared" si="9"/>
        <v>1.4793742943988215</v>
      </c>
      <c r="E108" s="10">
        <f t="shared" si="8"/>
        <v>1.2365934206940126</v>
      </c>
      <c r="F108" s="10">
        <f t="shared" si="10"/>
        <v>2.4731868413880251</v>
      </c>
      <c r="I108" s="10"/>
      <c r="J108" s="7"/>
      <c r="K108" s="10"/>
      <c r="L108" s="10"/>
      <c r="M108" s="10"/>
      <c r="N108" s="10"/>
      <c r="Q108" s="10"/>
      <c r="R108" s="7"/>
      <c r="S108" s="10"/>
      <c r="T108" s="10"/>
      <c r="U108" s="10"/>
    </row>
    <row r="109" spans="2:21" x14ac:dyDescent="0.25">
      <c r="B109" s="10">
        <v>2.5</v>
      </c>
      <c r="C109" s="7">
        <v>0.12903981835592318</v>
      </c>
      <c r="D109" s="10">
        <f t="shared" si="9"/>
        <v>1.3361033102263484</v>
      </c>
      <c r="E109" s="10">
        <f t="shared" si="8"/>
        <v>1.2876924921210344</v>
      </c>
      <c r="F109" s="10">
        <f t="shared" si="10"/>
        <v>2.5753849842420689</v>
      </c>
      <c r="I109" s="10"/>
      <c r="J109" s="7"/>
      <c r="K109" s="10"/>
      <c r="L109" s="10"/>
      <c r="M109" s="10"/>
      <c r="N109" s="10"/>
      <c r="Q109" s="10"/>
      <c r="R109" s="7"/>
      <c r="S109" s="10"/>
      <c r="T109" s="10"/>
      <c r="U109" s="10"/>
    </row>
    <row r="110" spans="2:21" x14ac:dyDescent="0.25">
      <c r="B110" s="10">
        <v>2</v>
      </c>
      <c r="C110" s="7">
        <v>0.14377962075113923</v>
      </c>
      <c r="D110" s="10">
        <f t="shared" si="9"/>
        <v>1.1824699316844436</v>
      </c>
      <c r="E110" s="10">
        <f t="shared" si="8"/>
        <v>1.3546708266158549</v>
      </c>
      <c r="F110" s="10">
        <f t="shared" si="10"/>
        <v>2.7093416532317098</v>
      </c>
      <c r="I110" s="10"/>
      <c r="J110" s="7"/>
      <c r="K110" s="10"/>
      <c r="L110" s="10"/>
      <c r="M110" s="10"/>
      <c r="N110" s="10"/>
      <c r="Q110" s="10"/>
      <c r="R110" s="7"/>
      <c r="S110" s="10"/>
      <c r="T110" s="10"/>
      <c r="U110" s="10"/>
    </row>
    <row r="111" spans="2:21" x14ac:dyDescent="0.25">
      <c r="B111" s="10">
        <v>1.5</v>
      </c>
      <c r="C111" s="7">
        <v>0.16545928769357618</v>
      </c>
      <c r="D111" s="10">
        <f t="shared" si="9"/>
        <v>1.0133921623601934</v>
      </c>
      <c r="E111" s="10">
        <f t="shared" si="8"/>
        <v>1.4483279186600255</v>
      </c>
      <c r="F111" s="10">
        <f t="shared" si="10"/>
        <v>2.8966558373200511</v>
      </c>
      <c r="I111" s="10"/>
      <c r="J111" s="7"/>
      <c r="K111" s="10"/>
      <c r="L111" s="10"/>
      <c r="M111" s="10"/>
      <c r="N111" s="10"/>
      <c r="Q111" s="10"/>
      <c r="R111" s="7"/>
      <c r="S111" s="10"/>
      <c r="T111" s="10"/>
      <c r="U111" s="10"/>
    </row>
    <row r="112" spans="2:21" x14ac:dyDescent="0.25">
      <c r="B112" s="10">
        <v>1</v>
      </c>
      <c r="C112" s="7">
        <v>0.20196080752519999</v>
      </c>
      <c r="D112" s="10">
        <f t="shared" si="9"/>
        <v>0.81891665990124041</v>
      </c>
      <c r="E112" s="10">
        <f t="shared" si="8"/>
        <v>1.5947500308470253</v>
      </c>
      <c r="F112" s="10">
        <f t="shared" si="10"/>
        <v>3.1895000616940505</v>
      </c>
      <c r="I112" s="10"/>
      <c r="J112" s="7"/>
      <c r="K112" s="10"/>
      <c r="L112" s="10"/>
      <c r="M112" s="10"/>
      <c r="N112" s="10"/>
      <c r="Q112" s="10"/>
      <c r="R112" s="7"/>
      <c r="S112" s="10"/>
      <c r="T112" s="10"/>
      <c r="U112" s="10"/>
    </row>
    <row r="131" spans="2:22" ht="15.75" customHeight="1" x14ac:dyDescent="0.25"/>
    <row r="132" spans="2:22" x14ac:dyDescent="0.25">
      <c r="B132" s="1" t="s">
        <v>28</v>
      </c>
    </row>
    <row r="134" spans="2:22" x14ac:dyDescent="0.25">
      <c r="B134" s="8" t="s">
        <v>24</v>
      </c>
      <c r="C134" s="8">
        <v>2</v>
      </c>
      <c r="D134" s="8" t="s">
        <v>25</v>
      </c>
      <c r="E134" s="1"/>
      <c r="I134" s="1" t="s">
        <v>32</v>
      </c>
      <c r="J134" s="1">
        <v>2</v>
      </c>
    </row>
    <row r="135" spans="2:22" x14ac:dyDescent="0.25">
      <c r="B135" s="8" t="s">
        <v>20</v>
      </c>
      <c r="C135" s="8">
        <v>10</v>
      </c>
      <c r="D135" s="8" t="s">
        <v>9</v>
      </c>
      <c r="E135" s="1"/>
    </row>
    <row r="136" spans="2:22" x14ac:dyDescent="0.25">
      <c r="B136" s="1"/>
      <c r="C136" s="1" t="s">
        <v>29</v>
      </c>
      <c r="D136" s="1"/>
      <c r="E136" s="1"/>
      <c r="H136" s="13"/>
      <c r="I136" s="1" t="s">
        <v>30</v>
      </c>
      <c r="P136" s="1"/>
    </row>
    <row r="137" spans="2:22" x14ac:dyDescent="0.25">
      <c r="B137" s="14" t="s">
        <v>11</v>
      </c>
      <c r="C137" s="14" t="s">
        <v>15</v>
      </c>
      <c r="D137" s="15" t="s">
        <v>16</v>
      </c>
      <c r="E137" s="15" t="s">
        <v>26</v>
      </c>
      <c r="F137" s="16" t="s">
        <v>27</v>
      </c>
      <c r="H137" s="14" t="s">
        <v>11</v>
      </c>
      <c r="I137" s="14" t="s">
        <v>15</v>
      </c>
      <c r="J137" s="15" t="s">
        <v>16</v>
      </c>
      <c r="K137" s="15"/>
      <c r="L137" s="16"/>
      <c r="M137" s="32"/>
      <c r="O137" s="14"/>
      <c r="P137" s="14"/>
      <c r="Q137" s="15"/>
      <c r="R137" s="15"/>
      <c r="S137" s="16"/>
      <c r="U137" s="19"/>
      <c r="V137" s="19"/>
    </row>
    <row r="138" spans="2:22" x14ac:dyDescent="0.25">
      <c r="B138" s="10">
        <v>100</v>
      </c>
      <c r="C138" s="10">
        <v>4.0302432412869071E-2</v>
      </c>
      <c r="D138" s="18">
        <f>2*PI()/C138</f>
        <v>155.90089557902928</v>
      </c>
      <c r="E138" s="9">
        <f>-D138</f>
        <v>-155.90089557902928</v>
      </c>
      <c r="F138" s="9">
        <f>$C$134/2*COS($C$138*E138)</f>
        <v>1</v>
      </c>
      <c r="H138" s="10">
        <v>15</v>
      </c>
      <c r="I138" s="7">
        <f>(((2*PI()/$C$6)^2*H138)/9.81)</f>
        <v>0.60364552911861513</v>
      </c>
      <c r="J138" s="7">
        <f t="shared" ref="J138" si="14">2*PI()/I138</f>
        <v>10.408733278209956</v>
      </c>
      <c r="K138" s="9"/>
      <c r="L138" s="9"/>
      <c r="M138" s="20"/>
      <c r="O138" s="10"/>
      <c r="P138" s="10"/>
      <c r="Q138" s="7"/>
      <c r="R138" s="9"/>
      <c r="S138" s="9"/>
      <c r="U138" s="13"/>
      <c r="V138" s="17"/>
    </row>
    <row r="139" spans="2:22" x14ac:dyDescent="0.25">
      <c r="B139" s="13"/>
      <c r="C139" s="13"/>
      <c r="E139" s="9">
        <f>E138+10</f>
        <v>-145.90089557902928</v>
      </c>
      <c r="F139" s="9">
        <f t="shared" ref="F139:F170" si="15">$C$134/2*COS($C$138*E139)</f>
        <v>0.91987905625367994</v>
      </c>
      <c r="H139" s="13"/>
      <c r="I139" s="13"/>
      <c r="J139" s="1"/>
      <c r="K139" s="9"/>
      <c r="L139" s="9"/>
      <c r="M139" s="20"/>
      <c r="O139" s="13"/>
      <c r="P139" s="13"/>
      <c r="Q139" s="1"/>
      <c r="R139" s="9"/>
      <c r="S139" s="9"/>
      <c r="U139" s="13"/>
      <c r="V139" s="17"/>
    </row>
    <row r="140" spans="2:22" x14ac:dyDescent="0.25">
      <c r="B140" s="13"/>
      <c r="C140" s="13"/>
      <c r="E140" s="9">
        <f t="shared" ref="E140:E170" si="16">E139+10</f>
        <v>-135.90089557902928</v>
      </c>
      <c r="F140" s="9">
        <f t="shared" si="15"/>
        <v>0.69235495626832133</v>
      </c>
      <c r="H140" s="13"/>
      <c r="I140" s="13"/>
      <c r="J140" s="1"/>
      <c r="K140" s="9"/>
      <c r="L140" s="9"/>
      <c r="M140" s="20"/>
      <c r="O140" s="13"/>
      <c r="P140" s="13"/>
      <c r="Q140" s="1"/>
      <c r="R140" s="9"/>
      <c r="S140" s="9"/>
      <c r="U140" s="13"/>
      <c r="V140" s="17"/>
    </row>
    <row r="141" spans="2:22" x14ac:dyDescent="0.25">
      <c r="B141" s="13"/>
      <c r="C141" s="13"/>
      <c r="E141" s="9">
        <f t="shared" si="16"/>
        <v>-125.90089557902928</v>
      </c>
      <c r="F141" s="9">
        <f t="shared" si="15"/>
        <v>0.35388659127564315</v>
      </c>
      <c r="H141" s="13"/>
      <c r="I141" s="13"/>
      <c r="J141" s="1"/>
      <c r="K141" s="9"/>
      <c r="L141" s="9"/>
      <c r="M141" s="20"/>
      <c r="O141" s="13"/>
      <c r="P141" s="13"/>
      <c r="Q141" s="1"/>
      <c r="R141" s="9"/>
      <c r="S141" s="9"/>
      <c r="U141" s="13"/>
      <c r="V141" s="17"/>
    </row>
    <row r="142" spans="2:22" x14ac:dyDescent="0.25">
      <c r="B142" s="13"/>
      <c r="C142" s="13"/>
      <c r="E142" s="9">
        <f t="shared" si="16"/>
        <v>-115.90089557902928</v>
      </c>
      <c r="F142" s="9">
        <f t="shared" si="15"/>
        <v>-4.1289229061380495E-2</v>
      </c>
      <c r="H142" s="13"/>
      <c r="I142" s="13"/>
      <c r="J142" s="1"/>
      <c r="K142" s="9"/>
      <c r="L142" s="9"/>
      <c r="M142" s="20"/>
      <c r="O142" s="13"/>
      <c r="P142" s="13"/>
      <c r="Q142" s="1"/>
      <c r="R142" s="9"/>
      <c r="S142" s="9"/>
      <c r="U142" s="13"/>
      <c r="V142" s="17"/>
    </row>
    <row r="143" spans="2:22" x14ac:dyDescent="0.25">
      <c r="B143" s="13"/>
      <c r="C143" s="13"/>
      <c r="E143" s="9">
        <f t="shared" si="16"/>
        <v>-105.90089557902928</v>
      </c>
      <c r="F143" s="9">
        <f t="shared" si="15"/>
        <v>-0.42984878540049337</v>
      </c>
      <c r="H143" s="13"/>
      <c r="I143" s="13"/>
      <c r="J143" s="1"/>
      <c r="K143" s="9"/>
      <c r="L143" s="9"/>
      <c r="M143" s="20"/>
      <c r="O143" s="13"/>
      <c r="P143" s="13"/>
      <c r="Q143" s="1"/>
      <c r="R143" s="9"/>
      <c r="S143" s="9"/>
      <c r="U143" s="13"/>
      <c r="V143" s="17"/>
    </row>
    <row r="144" spans="2:22" x14ac:dyDescent="0.25">
      <c r="B144" s="13"/>
      <c r="C144" s="13"/>
      <c r="E144" s="9">
        <f t="shared" si="16"/>
        <v>-95.900895579029282</v>
      </c>
      <c r="F144" s="9">
        <f t="shared" si="15"/>
        <v>-0.74952856103061161</v>
      </c>
      <c r="H144" s="13"/>
      <c r="I144" s="13"/>
      <c r="J144" s="1"/>
      <c r="K144" s="9"/>
      <c r="L144" s="9"/>
      <c r="M144" s="20"/>
      <c r="O144" s="13"/>
      <c r="P144" s="13"/>
      <c r="Q144" s="1"/>
      <c r="R144" s="9"/>
      <c r="S144" s="9"/>
      <c r="U144" s="13"/>
      <c r="V144" s="17"/>
    </row>
    <row r="145" spans="2:22" x14ac:dyDescent="0.25">
      <c r="B145" s="13"/>
      <c r="C145" s="13"/>
      <c r="E145" s="9">
        <f t="shared" si="16"/>
        <v>-85.900895579029282</v>
      </c>
      <c r="F145" s="9">
        <f t="shared" si="15"/>
        <v>-0.94910246531154241</v>
      </c>
      <c r="H145" s="13"/>
      <c r="I145" s="13"/>
      <c r="J145" s="1"/>
      <c r="K145" s="9"/>
      <c r="L145" s="9"/>
      <c r="M145" s="20"/>
      <c r="O145" s="13"/>
      <c r="P145" s="13"/>
      <c r="Q145" s="1"/>
      <c r="R145" s="9"/>
      <c r="S145" s="9"/>
      <c r="U145" s="13"/>
      <c r="V145" s="17"/>
    </row>
    <row r="146" spans="2:22" x14ac:dyDescent="0.25">
      <c r="B146" s="13"/>
      <c r="C146" s="13"/>
      <c r="E146" s="9">
        <f t="shared" si="16"/>
        <v>-75.900895579029282</v>
      </c>
      <c r="F146" s="9">
        <f t="shared" si="15"/>
        <v>-0.99659039912703362</v>
      </c>
      <c r="H146" s="13"/>
      <c r="I146" s="13"/>
      <c r="J146" s="1"/>
      <c r="K146" s="9"/>
      <c r="L146" s="9"/>
      <c r="M146" s="20"/>
      <c r="O146" s="13"/>
      <c r="P146" s="13"/>
      <c r="Q146" s="1"/>
      <c r="R146" s="9"/>
      <c r="S146" s="9"/>
      <c r="U146" s="13"/>
      <c r="V146" s="17"/>
    </row>
    <row r="147" spans="2:22" x14ac:dyDescent="0.25">
      <c r="B147" s="13"/>
      <c r="C147" s="13"/>
      <c r="E147" s="9">
        <f t="shared" si="16"/>
        <v>-65.900895579029282</v>
      </c>
      <c r="F147" s="9">
        <f t="shared" si="15"/>
        <v>-0.88438280632936528</v>
      </c>
      <c r="H147" s="13"/>
      <c r="I147" s="13"/>
      <c r="J147" s="1"/>
      <c r="K147" s="9"/>
      <c r="L147" s="9"/>
      <c r="M147" s="20"/>
      <c r="O147" s="13"/>
      <c r="P147" s="13"/>
      <c r="Q147" s="1"/>
      <c r="R147" s="9"/>
      <c r="S147" s="9"/>
      <c r="U147" s="13"/>
      <c r="V147" s="17"/>
    </row>
    <row r="148" spans="2:22" x14ac:dyDescent="0.25">
      <c r="B148" s="13"/>
      <c r="C148" s="13"/>
      <c r="E148" s="9">
        <f t="shared" si="16"/>
        <v>-55.900895579029282</v>
      </c>
      <c r="F148" s="9">
        <f t="shared" si="15"/>
        <v>-0.63046004337944173</v>
      </c>
      <c r="H148" s="13"/>
      <c r="I148" s="13"/>
      <c r="J148" s="1"/>
      <c r="K148" s="9"/>
      <c r="L148" s="9"/>
      <c r="M148" s="20"/>
      <c r="O148" s="13"/>
      <c r="P148" s="13"/>
      <c r="Q148" s="1"/>
      <c r="R148" s="9"/>
      <c r="S148" s="9"/>
      <c r="U148" s="13"/>
      <c r="V148" s="17"/>
    </row>
    <row r="149" spans="2:22" x14ac:dyDescent="0.25">
      <c r="B149" s="13"/>
      <c r="C149" s="13"/>
      <c r="E149" s="9">
        <f t="shared" si="16"/>
        <v>-45.900895579029282</v>
      </c>
      <c r="F149" s="9">
        <f t="shared" si="15"/>
        <v>-0.27551117308970435</v>
      </c>
      <c r="H149" s="13"/>
      <c r="I149" s="13"/>
      <c r="J149" s="1"/>
      <c r="K149" s="9"/>
      <c r="L149" s="9"/>
      <c r="M149" s="20"/>
      <c r="O149" s="13"/>
      <c r="P149" s="13"/>
      <c r="Q149" s="1"/>
      <c r="R149" s="9"/>
      <c r="S149" s="9"/>
      <c r="U149" s="13"/>
      <c r="V149" s="17"/>
    </row>
    <row r="150" spans="2:22" x14ac:dyDescent="0.25">
      <c r="B150" s="13"/>
      <c r="C150" s="13"/>
      <c r="E150" s="9">
        <f t="shared" si="16"/>
        <v>-35.900895579029282</v>
      </c>
      <c r="F150" s="9">
        <f t="shared" si="15"/>
        <v>0.12358612760123874</v>
      </c>
      <c r="H150" s="13"/>
      <c r="I150" s="13"/>
      <c r="J150" s="1"/>
      <c r="K150" s="9"/>
      <c r="L150" s="9"/>
      <c r="M150" s="20"/>
      <c r="O150" s="13"/>
      <c r="P150" s="13"/>
      <c r="Q150" s="1"/>
      <c r="R150" s="9"/>
      <c r="S150" s="9"/>
      <c r="U150" s="13"/>
      <c r="V150" s="17"/>
    </row>
    <row r="151" spans="2:22" x14ac:dyDescent="0.25">
      <c r="B151" s="13"/>
      <c r="C151" s="13"/>
      <c r="E151" s="9">
        <f t="shared" si="16"/>
        <v>-25.900895579029282</v>
      </c>
      <c r="F151" s="9">
        <f t="shared" si="15"/>
        <v>0.50287975393745288</v>
      </c>
      <c r="H151" s="13"/>
      <c r="I151" s="13"/>
      <c r="J151" s="1"/>
      <c r="K151" s="9"/>
      <c r="L151" s="9"/>
      <c r="M151" s="20"/>
      <c r="O151" s="13"/>
      <c r="P151" s="13"/>
      <c r="Q151" s="1"/>
      <c r="R151" s="9"/>
      <c r="S151" s="9"/>
      <c r="U151" s="13"/>
      <c r="V151" s="17"/>
    </row>
    <row r="152" spans="2:22" x14ac:dyDescent="0.25">
      <c r="B152" s="13"/>
      <c r="C152" s="13"/>
      <c r="E152" s="9">
        <f t="shared" si="16"/>
        <v>-15.900895579029282</v>
      </c>
      <c r="F152" s="9">
        <f t="shared" si="15"/>
        <v>0.80159097932089529</v>
      </c>
      <c r="H152" s="13"/>
      <c r="I152" s="13"/>
      <c r="J152" s="1"/>
      <c r="K152" s="9"/>
      <c r="L152" s="9"/>
      <c r="M152" s="20"/>
      <c r="O152" s="13"/>
      <c r="P152" s="13"/>
      <c r="Q152" s="1"/>
      <c r="R152" s="9"/>
      <c r="S152" s="9"/>
      <c r="U152" s="13"/>
      <c r="V152" s="17"/>
    </row>
    <row r="153" spans="2:22" x14ac:dyDescent="0.25">
      <c r="B153" s="13"/>
      <c r="C153" s="13"/>
      <c r="E153" s="9">
        <f t="shared" si="16"/>
        <v>-5.9008955790292816</v>
      </c>
      <c r="F153" s="9">
        <f t="shared" si="15"/>
        <v>0.97185375318088352</v>
      </c>
      <c r="H153" s="13"/>
      <c r="I153" s="13"/>
      <c r="J153" s="1"/>
      <c r="K153" s="9"/>
      <c r="L153" s="9"/>
      <c r="M153" s="20"/>
      <c r="O153" s="13"/>
      <c r="P153" s="13"/>
      <c r="Q153" s="1"/>
      <c r="R153" s="9"/>
      <c r="S153" s="9"/>
      <c r="U153" s="13"/>
      <c r="V153" s="17"/>
    </row>
    <row r="154" spans="2:22" x14ac:dyDescent="0.25">
      <c r="B154" s="13"/>
      <c r="C154" s="13"/>
      <c r="E154" s="9">
        <f t="shared" si="16"/>
        <v>4.0991044209707184</v>
      </c>
      <c r="F154" s="9">
        <f t="shared" si="15"/>
        <v>0.98638484726436049</v>
      </c>
      <c r="H154" s="13"/>
      <c r="I154" s="13"/>
      <c r="J154" s="1"/>
      <c r="K154" s="9"/>
      <c r="L154" s="9"/>
      <c r="M154" s="20"/>
      <c r="O154" s="13"/>
      <c r="P154" s="13"/>
      <c r="Q154" s="1"/>
      <c r="R154" s="9"/>
      <c r="S154" s="9"/>
      <c r="U154" s="13"/>
      <c r="V154" s="17"/>
    </row>
    <row r="155" spans="2:22" x14ac:dyDescent="0.25">
      <c r="B155" s="13"/>
      <c r="C155" s="13"/>
      <c r="E155" s="9">
        <f t="shared" si="16"/>
        <v>14.099104420970718</v>
      </c>
      <c r="F155" s="9">
        <f t="shared" si="15"/>
        <v>0.8428557716280568</v>
      </c>
      <c r="H155" s="13"/>
      <c r="I155" s="13"/>
      <c r="J155" s="1"/>
      <c r="K155" s="9"/>
      <c r="L155" s="9"/>
      <c r="M155" s="20"/>
      <c r="O155" s="13"/>
      <c r="P155" s="13"/>
      <c r="Q155" s="1"/>
      <c r="R155" s="9"/>
      <c r="S155" s="9"/>
      <c r="U155" s="13"/>
      <c r="V155" s="17"/>
    </row>
    <row r="156" spans="2:22" x14ac:dyDescent="0.25">
      <c r="B156" s="13"/>
      <c r="C156" s="13"/>
      <c r="E156" s="9">
        <f t="shared" si="16"/>
        <v>24.099104420970718</v>
      </c>
      <c r="F156" s="9">
        <f t="shared" si="15"/>
        <v>0.56426589626200774</v>
      </c>
      <c r="H156" s="13"/>
      <c r="I156" s="13"/>
      <c r="J156" s="1"/>
      <c r="K156" s="9"/>
      <c r="L156" s="9"/>
      <c r="M156" s="20"/>
      <c r="O156" s="13"/>
      <c r="P156" s="13"/>
      <c r="Q156" s="1"/>
      <c r="R156" s="9"/>
      <c r="S156" s="9"/>
      <c r="U156" s="13"/>
      <c r="V156" s="17"/>
    </row>
    <row r="157" spans="2:22" x14ac:dyDescent="0.25">
      <c r="E157" s="9">
        <f t="shared" si="16"/>
        <v>34.099104420970718</v>
      </c>
      <c r="F157" s="9">
        <f t="shared" si="15"/>
        <v>0.1952569886312083</v>
      </c>
      <c r="K157" s="9"/>
      <c r="L157" s="9"/>
      <c r="M157" s="20"/>
      <c r="R157" s="9"/>
      <c r="S157" s="9"/>
      <c r="U157" s="13"/>
      <c r="V157" s="17"/>
    </row>
    <row r="158" spans="2:22" x14ac:dyDescent="0.25">
      <c r="E158" s="9">
        <f t="shared" si="16"/>
        <v>44.099104420970718</v>
      </c>
      <c r="F158" s="9">
        <f t="shared" si="15"/>
        <v>-0.20504026740398512</v>
      </c>
      <c r="K158" s="9"/>
      <c r="L158" s="9"/>
      <c r="M158" s="20"/>
      <c r="R158" s="9"/>
      <c r="S158" s="9"/>
      <c r="U158" s="13"/>
      <c r="V158" s="17"/>
    </row>
    <row r="159" spans="2:22" x14ac:dyDescent="0.25">
      <c r="E159" s="9">
        <f t="shared" si="16"/>
        <v>54.099104420970718</v>
      </c>
      <c r="F159" s="9">
        <f t="shared" si="15"/>
        <v>-0.57248148397836829</v>
      </c>
      <c r="K159" s="9"/>
      <c r="L159" s="9"/>
      <c r="M159" s="20"/>
      <c r="R159" s="9"/>
      <c r="S159" s="9"/>
      <c r="U159" s="13"/>
      <c r="V159" s="17"/>
    </row>
    <row r="160" spans="2:22" x14ac:dyDescent="0.25">
      <c r="E160" s="9">
        <f t="shared" si="16"/>
        <v>64.099104420970718</v>
      </c>
      <c r="F160" s="9">
        <f t="shared" si="15"/>
        <v>-0.8481871870054698</v>
      </c>
      <c r="K160" s="9"/>
      <c r="L160" s="9"/>
      <c r="M160" s="20"/>
      <c r="R160" s="9"/>
      <c r="S160" s="9"/>
      <c r="U160" s="13"/>
      <c r="V160" s="17"/>
    </row>
    <row r="161" spans="5:22" x14ac:dyDescent="0.25">
      <c r="E161" s="9">
        <f t="shared" si="16"/>
        <v>74.099104420970718</v>
      </c>
      <c r="F161" s="9">
        <f t="shared" si="15"/>
        <v>-0.9879777742397422</v>
      </c>
      <c r="K161" s="9"/>
      <c r="L161" s="9"/>
      <c r="M161" s="20"/>
      <c r="R161" s="9"/>
      <c r="S161" s="9"/>
      <c r="U161" s="13"/>
      <c r="V161" s="17"/>
    </row>
    <row r="162" spans="5:22" x14ac:dyDescent="0.25">
      <c r="E162" s="9">
        <f t="shared" si="16"/>
        <v>84.099104420970718</v>
      </c>
      <c r="F162" s="9">
        <f t="shared" si="15"/>
        <v>-0.96945293812906075</v>
      </c>
      <c r="K162" s="9"/>
      <c r="L162" s="9"/>
      <c r="M162" s="20"/>
      <c r="R162" s="9"/>
      <c r="S162" s="9"/>
      <c r="U162" s="13"/>
      <c r="V162" s="17"/>
    </row>
    <row r="163" spans="5:22" x14ac:dyDescent="0.25">
      <c r="E163" s="9">
        <f t="shared" si="16"/>
        <v>94.099104420970718</v>
      </c>
      <c r="F163" s="9">
        <f t="shared" si="15"/>
        <v>-0.79558113337729286</v>
      </c>
      <c r="K163" s="9"/>
      <c r="L163" s="9"/>
      <c r="M163" s="20"/>
      <c r="R163" s="9"/>
      <c r="S163" s="9"/>
      <c r="U163" s="13"/>
      <c r="V163" s="17"/>
    </row>
    <row r="164" spans="5:22" x14ac:dyDescent="0.25">
      <c r="E164" s="9">
        <f t="shared" si="16"/>
        <v>104.09910442097072</v>
      </c>
      <c r="F164" s="9">
        <f t="shared" si="15"/>
        <v>-0.49422390615961354</v>
      </c>
      <c r="K164" s="9"/>
      <c r="L164" s="9"/>
      <c r="M164" s="20"/>
      <c r="R164" s="9"/>
      <c r="S164" s="9"/>
      <c r="U164" s="13"/>
      <c r="V164" s="17"/>
    </row>
    <row r="165" spans="5:22" x14ac:dyDescent="0.25">
      <c r="E165" s="9">
        <f t="shared" si="16"/>
        <v>114.09910442097072</v>
      </c>
      <c r="F165" s="9">
        <f t="shared" si="15"/>
        <v>-0.11367130737493274</v>
      </c>
      <c r="K165" s="9"/>
      <c r="L165" s="9"/>
      <c r="M165" s="20"/>
      <c r="R165" s="9"/>
      <c r="S165" s="9"/>
      <c r="U165" s="13"/>
      <c r="V165" s="17"/>
    </row>
    <row r="166" spans="5:22" x14ac:dyDescent="0.25">
      <c r="E166" s="9">
        <f t="shared" si="16"/>
        <v>124.09910442097072</v>
      </c>
      <c r="F166" s="9">
        <f t="shared" si="15"/>
        <v>0.28509619625726329</v>
      </c>
      <c r="K166" s="9"/>
      <c r="L166" s="9"/>
      <c r="M166" s="20"/>
      <c r="R166" s="9"/>
      <c r="S166" s="9"/>
    </row>
    <row r="167" spans="5:22" x14ac:dyDescent="0.25">
      <c r="E167" s="9">
        <f t="shared" si="16"/>
        <v>134.09910442097072</v>
      </c>
      <c r="F167" s="9">
        <f t="shared" si="15"/>
        <v>0.6381793472842241</v>
      </c>
      <c r="K167" s="9"/>
      <c r="L167" s="9"/>
      <c r="M167" s="20"/>
      <c r="R167" s="9"/>
      <c r="S167" s="9"/>
    </row>
    <row r="168" spans="5:22" x14ac:dyDescent="0.25">
      <c r="E168" s="9">
        <f t="shared" si="16"/>
        <v>144.09910442097072</v>
      </c>
      <c r="F168" s="9">
        <f t="shared" si="15"/>
        <v>0.88899943514353907</v>
      </c>
      <c r="K168" s="9"/>
      <c r="L168" s="9"/>
      <c r="M168" s="20"/>
      <c r="R168" s="9"/>
      <c r="S168" s="9"/>
    </row>
    <row r="169" spans="5:22" x14ac:dyDescent="0.25">
      <c r="E169" s="9">
        <f t="shared" si="16"/>
        <v>154.09910442097072</v>
      </c>
      <c r="F169" s="9">
        <f t="shared" si="15"/>
        <v>0.99736457553556268</v>
      </c>
      <c r="K169" s="9"/>
      <c r="L169" s="9"/>
      <c r="M169" s="20"/>
      <c r="R169" s="9"/>
      <c r="S169" s="9"/>
    </row>
    <row r="170" spans="5:22" x14ac:dyDescent="0.25">
      <c r="E170" s="9">
        <f t="shared" si="16"/>
        <v>164.09910442097072</v>
      </c>
      <c r="F170" s="9">
        <f t="shared" si="15"/>
        <v>0.94591013382547173</v>
      </c>
      <c r="K170" s="9"/>
      <c r="L170" s="9"/>
      <c r="M170" s="20"/>
      <c r="R170" s="9"/>
      <c r="S170" s="9"/>
    </row>
    <row r="171" spans="5:22" x14ac:dyDescent="0.25">
      <c r="E171" s="20"/>
    </row>
    <row r="172" spans="5:22" x14ac:dyDescent="0.25">
      <c r="E172" s="20"/>
    </row>
    <row r="173" spans="5:22" x14ac:dyDescent="0.25">
      <c r="E173" s="20"/>
    </row>
    <row r="174" spans="5:22" x14ac:dyDescent="0.25">
      <c r="E174" s="20"/>
    </row>
    <row r="175" spans="5:22" x14ac:dyDescent="0.25">
      <c r="E175" s="20"/>
    </row>
    <row r="176" spans="5:22" x14ac:dyDescent="0.25">
      <c r="E176" s="20"/>
    </row>
    <row r="177" spans="5:5" x14ac:dyDescent="0.25">
      <c r="E177" s="20"/>
    </row>
    <row r="178" spans="5:5" x14ac:dyDescent="0.25">
      <c r="E178" s="20"/>
    </row>
    <row r="198" spans="2:24" x14ac:dyDescent="0.25">
      <c r="B198" s="8" t="s">
        <v>20</v>
      </c>
      <c r="C198" s="8">
        <v>7</v>
      </c>
      <c r="D198" s="8" t="s">
        <v>9</v>
      </c>
    </row>
    <row r="199" spans="2:24" x14ac:dyDescent="0.25">
      <c r="B199" s="8" t="s">
        <v>24</v>
      </c>
      <c r="C199" s="8">
        <v>2</v>
      </c>
      <c r="D199" s="8" t="s">
        <v>25</v>
      </c>
      <c r="E199" s="1"/>
      <c r="F199" s="1"/>
      <c r="G199" s="1"/>
      <c r="H199" s="1"/>
      <c r="I199" s="1" t="s">
        <v>32</v>
      </c>
      <c r="J199" s="13">
        <v>1.8345165312751623</v>
      </c>
      <c r="K199" s="1"/>
      <c r="L199" s="1"/>
      <c r="N199" s="1"/>
      <c r="O199" s="1"/>
      <c r="P199" s="1"/>
      <c r="Q199" s="13"/>
      <c r="R199" s="1"/>
      <c r="S199" s="1"/>
      <c r="T199" s="1"/>
      <c r="U199" s="1"/>
      <c r="V199" s="1"/>
      <c r="W199" s="1"/>
      <c r="X199" s="1"/>
    </row>
    <row r="200" spans="2:24" x14ac:dyDescent="0.25">
      <c r="E200" s="1"/>
      <c r="F200" s="1"/>
      <c r="G200" s="1"/>
      <c r="H200" s="1"/>
      <c r="I200" s="1"/>
      <c r="J200" s="1"/>
      <c r="K200" s="1"/>
      <c r="L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</row>
    <row r="201" spans="2:24" x14ac:dyDescent="0.25">
      <c r="B201" s="1"/>
      <c r="C201" s="1" t="s">
        <v>29</v>
      </c>
      <c r="D201" s="1"/>
      <c r="E201" s="1"/>
      <c r="F201" s="1"/>
      <c r="G201" s="1"/>
      <c r="H201" s="13"/>
      <c r="I201" s="1" t="s">
        <v>30</v>
      </c>
      <c r="J201" s="1"/>
      <c r="K201" s="1"/>
      <c r="L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</row>
    <row r="202" spans="2:24" x14ac:dyDescent="0.25">
      <c r="B202" s="14" t="s">
        <v>11</v>
      </c>
      <c r="C202" s="14" t="s">
        <v>15</v>
      </c>
      <c r="D202" s="15" t="s">
        <v>16</v>
      </c>
      <c r="E202" s="15" t="s">
        <v>26</v>
      </c>
      <c r="F202" s="16" t="s">
        <v>27</v>
      </c>
      <c r="G202" s="1"/>
      <c r="H202" s="14" t="s">
        <v>11</v>
      </c>
      <c r="I202" s="14" t="s">
        <v>15</v>
      </c>
      <c r="J202" s="15" t="s">
        <v>16</v>
      </c>
      <c r="K202" s="15" t="s">
        <v>26</v>
      </c>
      <c r="L202" s="16" t="s">
        <v>27</v>
      </c>
      <c r="M202" s="32"/>
      <c r="N202" s="1"/>
      <c r="O202" s="14"/>
      <c r="P202" s="14"/>
      <c r="Q202" s="15"/>
      <c r="R202" s="15"/>
      <c r="S202" s="16"/>
      <c r="T202" s="1"/>
      <c r="U202" s="19"/>
      <c r="V202" s="19"/>
      <c r="W202" s="1"/>
      <c r="X202" s="1"/>
    </row>
    <row r="203" spans="2:24" x14ac:dyDescent="0.25">
      <c r="B203" s="10">
        <v>100</v>
      </c>
      <c r="C203" s="7">
        <v>8.213029233354216E-2</v>
      </c>
      <c r="D203" s="18">
        <f>2*PI()/C203</f>
        <v>76.50265363311658</v>
      </c>
      <c r="E203" s="9">
        <f>-D203</f>
        <v>-76.50265363311658</v>
      </c>
      <c r="F203" s="9">
        <f>$C$199/2*COS($C$203*E203)</f>
        <v>1</v>
      </c>
      <c r="G203" s="1"/>
      <c r="H203" s="10">
        <v>15</v>
      </c>
      <c r="I203" s="7">
        <v>9.2954515102063193E-2</v>
      </c>
      <c r="J203" s="7">
        <f t="shared" ref="J203" si="17">2*PI()/I203</f>
        <v>67.594191635346675</v>
      </c>
      <c r="K203" s="9">
        <f>-J203</f>
        <v>-67.594191635346675</v>
      </c>
      <c r="L203" s="9">
        <f>$J$199/2*COS($I$203*K203)</f>
        <v>0.91725826563758117</v>
      </c>
      <c r="M203" s="20"/>
      <c r="N203" s="1"/>
      <c r="O203" s="10"/>
      <c r="P203" s="10"/>
      <c r="Q203" s="7"/>
      <c r="R203" s="9"/>
      <c r="S203" s="9"/>
      <c r="T203" s="1"/>
      <c r="U203" s="13"/>
      <c r="V203" s="17"/>
      <c r="W203" s="1"/>
      <c r="X203" s="1"/>
    </row>
    <row r="204" spans="2:24" x14ac:dyDescent="0.25">
      <c r="B204" s="13"/>
      <c r="C204" s="13"/>
      <c r="D204" s="1"/>
      <c r="E204" s="9">
        <f>E203+10</f>
        <v>-66.50265363311658</v>
      </c>
      <c r="F204" s="9">
        <f t="shared" ref="F204:F235" si="18">$C$199/2*COS($C$203*E204)</f>
        <v>0.68126800152157418</v>
      </c>
      <c r="G204" s="1"/>
      <c r="H204" s="13"/>
      <c r="I204" s="13"/>
      <c r="J204" s="1"/>
      <c r="K204" s="9">
        <f>K203+5</f>
        <v>-62.594191635346675</v>
      </c>
      <c r="L204" s="9">
        <f t="shared" ref="L204:L235" si="19">$J$199/2*COS($I$203*K204)</f>
        <v>0.81995874198677809</v>
      </c>
      <c r="M204" s="20"/>
      <c r="N204" s="1"/>
      <c r="O204" s="13"/>
      <c r="P204" s="13"/>
      <c r="Q204" s="1"/>
      <c r="R204" s="9"/>
      <c r="S204" s="9"/>
      <c r="T204" s="1"/>
      <c r="U204" s="13"/>
      <c r="V204" s="17"/>
      <c r="W204" s="1"/>
      <c r="X204" s="1"/>
    </row>
    <row r="205" spans="2:24" x14ac:dyDescent="0.25">
      <c r="B205" s="13"/>
      <c r="C205" s="13"/>
      <c r="D205" s="1"/>
      <c r="E205" s="9">
        <f t="shared" ref="E205:E235" si="20">E204+10</f>
        <v>-56.50265363311658</v>
      </c>
      <c r="F205" s="9">
        <f t="shared" si="18"/>
        <v>-7.1747820205600624E-2</v>
      </c>
      <c r="G205" s="1"/>
      <c r="H205" s="13"/>
      <c r="I205" s="13"/>
      <c r="J205" s="1"/>
      <c r="K205" s="9">
        <f t="shared" ref="K205:K235" si="21">K204+5</f>
        <v>-57.594191635346675</v>
      </c>
      <c r="L205" s="9">
        <f t="shared" si="19"/>
        <v>0.54870255204598584</v>
      </c>
      <c r="M205" s="20"/>
      <c r="N205" s="1"/>
      <c r="O205" s="13"/>
      <c r="P205" s="13"/>
      <c r="Q205" s="1"/>
      <c r="R205" s="9"/>
      <c r="S205" s="9"/>
      <c r="T205" s="1"/>
      <c r="U205" s="13"/>
      <c r="V205" s="17"/>
      <c r="W205" s="1"/>
      <c r="X205" s="1"/>
    </row>
    <row r="206" spans="2:24" x14ac:dyDescent="0.25">
      <c r="B206" s="13"/>
      <c r="C206" s="13"/>
      <c r="D206" s="1"/>
      <c r="E206" s="9">
        <f t="shared" si="20"/>
        <v>-46.50265363311658</v>
      </c>
      <c r="F206" s="9">
        <f t="shared" si="18"/>
        <v>-0.77902698969157169</v>
      </c>
      <c r="G206" s="1"/>
      <c r="H206" s="13"/>
      <c r="I206" s="13"/>
      <c r="J206" s="1"/>
      <c r="K206" s="9">
        <f t="shared" si="21"/>
        <v>-52.594191635346675</v>
      </c>
      <c r="L206" s="9">
        <f t="shared" si="19"/>
        <v>0.16103749681588683</v>
      </c>
      <c r="M206" s="20"/>
      <c r="N206" s="1"/>
      <c r="O206" s="13"/>
      <c r="P206" s="13"/>
      <c r="Q206" s="1"/>
      <c r="R206" s="9"/>
      <c r="S206" s="9"/>
      <c r="T206" s="1"/>
      <c r="U206" s="13"/>
      <c r="V206" s="17"/>
      <c r="W206" s="1"/>
      <c r="X206" s="1"/>
    </row>
    <row r="207" spans="2:24" x14ac:dyDescent="0.25">
      <c r="B207" s="13"/>
      <c r="C207" s="13"/>
      <c r="D207" s="1"/>
      <c r="E207" s="9">
        <f t="shared" si="20"/>
        <v>-36.50265363311658</v>
      </c>
      <c r="F207" s="9">
        <f t="shared" si="18"/>
        <v>-0.98970450059148962</v>
      </c>
      <c r="G207" s="1"/>
      <c r="H207" s="13"/>
      <c r="I207" s="13"/>
      <c r="J207" s="1"/>
      <c r="K207" s="9">
        <f t="shared" si="21"/>
        <v>-47.594191635346675</v>
      </c>
      <c r="L207" s="9">
        <f t="shared" si="19"/>
        <v>-0.26079213848308108</v>
      </c>
      <c r="M207" s="20"/>
      <c r="N207" s="1"/>
      <c r="O207" s="13"/>
      <c r="P207" s="13"/>
      <c r="Q207" s="1"/>
      <c r="R207" s="9"/>
      <c r="S207" s="9"/>
      <c r="T207" s="1"/>
      <c r="U207" s="13"/>
      <c r="V207" s="17"/>
      <c r="W207" s="1"/>
      <c r="X207" s="1"/>
    </row>
    <row r="208" spans="2:24" x14ac:dyDescent="0.25">
      <c r="B208" s="13"/>
      <c r="C208" s="13"/>
      <c r="D208" s="1"/>
      <c r="E208" s="9">
        <f t="shared" si="20"/>
        <v>-26.50265363311658</v>
      </c>
      <c r="F208" s="9">
        <f t="shared" si="18"/>
        <v>-0.56948102473817219</v>
      </c>
      <c r="G208" s="1"/>
      <c r="H208" s="13"/>
      <c r="I208" s="13"/>
      <c r="J208" s="1"/>
      <c r="K208" s="9">
        <f t="shared" si="21"/>
        <v>-42.594191635346675</v>
      </c>
      <c r="L208" s="9">
        <f t="shared" si="19"/>
        <v>-0.62729395217089134</v>
      </c>
      <c r="M208" s="20"/>
      <c r="N208" s="1"/>
      <c r="O208" s="13"/>
      <c r="P208" s="13"/>
      <c r="Q208" s="1"/>
      <c r="R208" s="9"/>
      <c r="S208" s="9"/>
      <c r="T208" s="1"/>
      <c r="U208" s="13"/>
      <c r="V208" s="17"/>
      <c r="W208" s="1"/>
      <c r="X208" s="1"/>
    </row>
    <row r="209" spans="2:25" x14ac:dyDescent="0.25">
      <c r="B209" s="13"/>
      <c r="C209" s="13"/>
      <c r="D209" s="1"/>
      <c r="E209" s="9">
        <f t="shared" si="20"/>
        <v>-16.50265363311658</v>
      </c>
      <c r="F209" s="9">
        <f t="shared" si="18"/>
        <v>0.21376610133582405</v>
      </c>
      <c r="G209" s="1"/>
      <c r="H209" s="13"/>
      <c r="I209" s="13"/>
      <c r="J209" s="1"/>
      <c r="K209" s="9">
        <f t="shared" si="21"/>
        <v>-37.594191635346675</v>
      </c>
      <c r="L209" s="9">
        <f t="shared" si="19"/>
        <v>-0.86071350315958706</v>
      </c>
      <c r="M209" s="20"/>
      <c r="N209" s="1"/>
      <c r="O209" s="13"/>
      <c r="P209" s="13"/>
      <c r="Q209" s="1"/>
      <c r="R209" s="9"/>
      <c r="S209" s="9"/>
      <c r="T209" s="1"/>
      <c r="U209" s="13"/>
      <c r="V209" s="17"/>
      <c r="W209" s="1"/>
      <c r="X209" s="1"/>
    </row>
    <row r="210" spans="2:25" x14ac:dyDescent="0.25">
      <c r="B210" s="13"/>
      <c r="C210" s="13"/>
      <c r="D210" s="1"/>
      <c r="E210" s="9">
        <f t="shared" si="20"/>
        <v>-6.5026536331165801</v>
      </c>
      <c r="F210" s="9">
        <f t="shared" si="18"/>
        <v>0.86074503403840252</v>
      </c>
      <c r="G210" s="1"/>
      <c r="H210" s="13"/>
      <c r="I210" s="13"/>
      <c r="J210" s="1"/>
      <c r="K210" s="9">
        <f t="shared" si="21"/>
        <v>-32.594191635346675</v>
      </c>
      <c r="L210" s="9">
        <f t="shared" si="19"/>
        <v>-0.91153014503406593</v>
      </c>
      <c r="M210" s="20"/>
      <c r="N210" s="1"/>
      <c r="O210" s="13"/>
      <c r="P210" s="13"/>
      <c r="Q210" s="1"/>
      <c r="R210" s="9"/>
      <c r="S210" s="9"/>
      <c r="T210" s="1"/>
      <c r="U210" s="13"/>
      <c r="V210" s="17"/>
      <c r="W210" s="1"/>
      <c r="X210" s="1"/>
    </row>
    <row r="211" spans="2:25" x14ac:dyDescent="0.25">
      <c r="B211" s="13"/>
      <c r="C211" s="13"/>
      <c r="D211" s="1"/>
      <c r="E211" s="9">
        <f t="shared" si="20"/>
        <v>3.4973463668834199</v>
      </c>
      <c r="F211" s="9">
        <f t="shared" si="18"/>
        <v>0.95902999698210001</v>
      </c>
      <c r="G211" s="1"/>
      <c r="H211" s="13"/>
      <c r="I211" s="13"/>
      <c r="J211" s="1"/>
      <c r="K211" s="9">
        <f t="shared" si="21"/>
        <v>-27.594191635346675</v>
      </c>
      <c r="L211" s="9">
        <f t="shared" si="19"/>
        <v>-0.76896297729302043</v>
      </c>
      <c r="M211" s="20"/>
      <c r="N211" s="1"/>
      <c r="O211" s="13"/>
      <c r="P211" s="13"/>
      <c r="Q211" s="1"/>
      <c r="R211" s="9"/>
      <c r="S211" s="9"/>
      <c r="T211" s="1"/>
      <c r="U211" s="13"/>
      <c r="V211" s="17"/>
      <c r="W211" s="1"/>
      <c r="X211" s="1"/>
    </row>
    <row r="212" spans="2:25" x14ac:dyDescent="0.25">
      <c r="B212" s="13"/>
      <c r="C212" s="13"/>
      <c r="D212" s="1"/>
      <c r="E212" s="9">
        <f t="shared" si="20"/>
        <v>13.49734636688342</v>
      </c>
      <c r="F212" s="9">
        <f t="shared" si="18"/>
        <v>0.44596786484807105</v>
      </c>
      <c r="G212" s="1"/>
      <c r="H212" s="13"/>
      <c r="I212" s="13"/>
      <c r="J212" s="1"/>
      <c r="K212" s="9">
        <f t="shared" si="21"/>
        <v>-22.594191635346675</v>
      </c>
      <c r="L212" s="9">
        <f t="shared" si="19"/>
        <v>-0.46325804519788139</v>
      </c>
      <c r="M212" s="20"/>
      <c r="N212" s="1"/>
      <c r="O212" s="13"/>
      <c r="P212" s="13"/>
      <c r="Q212" s="1"/>
      <c r="R212" s="9"/>
      <c r="S212" s="9"/>
      <c r="T212" s="1"/>
      <c r="U212" s="13"/>
      <c r="V212" s="17"/>
      <c r="W212" s="1"/>
      <c r="X212" s="1"/>
    </row>
    <row r="213" spans="2:25" x14ac:dyDescent="0.25">
      <c r="B213" s="13"/>
      <c r="C213" s="13"/>
      <c r="D213" s="1"/>
      <c r="E213" s="9">
        <f t="shared" si="20"/>
        <v>23.49734636688342</v>
      </c>
      <c r="F213" s="9">
        <f t="shared" si="18"/>
        <v>-0.35138272492632217</v>
      </c>
      <c r="G213" s="1"/>
      <c r="H213" s="13"/>
      <c r="I213" s="13"/>
      <c r="J213" s="1"/>
      <c r="K213" s="9">
        <f t="shared" si="21"/>
        <v>-17.594191635346675</v>
      </c>
      <c r="L213" s="9">
        <f t="shared" si="19"/>
        <v>-5.9271552033734319E-2</v>
      </c>
      <c r="M213" s="20"/>
      <c r="N213" s="1"/>
      <c r="O213" s="13"/>
      <c r="P213" s="13"/>
      <c r="Q213" s="1"/>
      <c r="R213" s="9"/>
      <c r="S213" s="9"/>
      <c r="T213" s="1"/>
      <c r="U213" s="13"/>
      <c r="V213" s="17"/>
      <c r="W213" s="1"/>
      <c r="X213" s="1"/>
    </row>
    <row r="214" spans="2:25" x14ac:dyDescent="0.25">
      <c r="B214" s="13"/>
      <c r="C214" s="13"/>
      <c r="D214" s="1"/>
      <c r="E214" s="9">
        <f t="shared" si="20"/>
        <v>33.49734636688342</v>
      </c>
      <c r="F214" s="9">
        <f t="shared" si="18"/>
        <v>-0.92473947840759219</v>
      </c>
      <c r="G214" s="1"/>
      <c r="H214" s="13"/>
      <c r="I214" s="13"/>
      <c r="J214" s="1"/>
      <c r="K214" s="9">
        <f t="shared" si="21"/>
        <v>-12.594191635346675</v>
      </c>
      <c r="L214" s="9">
        <f t="shared" si="19"/>
        <v>0.35728957576707598</v>
      </c>
      <c r="M214" s="20"/>
      <c r="N214" s="1"/>
      <c r="O214" s="13"/>
      <c r="P214" s="13"/>
      <c r="Q214" s="1"/>
      <c r="R214" s="9"/>
      <c r="S214" s="9"/>
      <c r="T214" s="1"/>
      <c r="U214" s="13"/>
      <c r="V214" s="17"/>
      <c r="W214" s="1"/>
      <c r="X214" s="1"/>
    </row>
    <row r="215" spans="2:25" x14ac:dyDescent="0.25">
      <c r="B215" s="13"/>
      <c r="C215" s="13"/>
      <c r="D215" s="1"/>
      <c r="E215" s="9">
        <f t="shared" si="20"/>
        <v>43.49734636688342</v>
      </c>
      <c r="F215" s="9">
        <f t="shared" si="18"/>
        <v>-0.90860810783936474</v>
      </c>
      <c r="G215" s="1"/>
      <c r="H215" s="13"/>
      <c r="I215" s="13"/>
      <c r="J215" s="1"/>
      <c r="K215" s="9">
        <f t="shared" si="21"/>
        <v>-7.5941916353466752</v>
      </c>
      <c r="L215" s="9">
        <f t="shared" si="19"/>
        <v>0.698050665934277</v>
      </c>
      <c r="M215" s="20"/>
      <c r="N215" s="1"/>
      <c r="O215" s="13"/>
      <c r="P215" s="13"/>
      <c r="Q215" s="1"/>
      <c r="R215" s="9"/>
      <c r="S215" s="9"/>
      <c r="T215" s="1"/>
      <c r="U215" s="13"/>
      <c r="V215" s="17"/>
      <c r="W215" s="1"/>
      <c r="X215" s="1"/>
    </row>
    <row r="216" spans="2:25" x14ac:dyDescent="0.25">
      <c r="B216" s="13"/>
      <c r="C216" s="13"/>
      <c r="D216" s="1"/>
      <c r="E216" s="9">
        <f t="shared" si="20"/>
        <v>53.49734636688342</v>
      </c>
      <c r="F216" s="9">
        <f t="shared" si="18"/>
        <v>-0.31327178118045362</v>
      </c>
      <c r="G216" s="1"/>
      <c r="H216" s="13"/>
      <c r="I216" s="13"/>
      <c r="J216" s="1"/>
      <c r="K216" s="9">
        <f t="shared" si="21"/>
        <v>-2.5941916353466752</v>
      </c>
      <c r="L216" s="9">
        <f t="shared" si="19"/>
        <v>0.8907182478193364</v>
      </c>
      <c r="M216" s="20"/>
      <c r="N216" s="1"/>
      <c r="O216" s="13"/>
      <c r="P216" s="13"/>
      <c r="Q216" s="1"/>
      <c r="R216" s="9"/>
      <c r="S216" s="9"/>
      <c r="T216" s="1"/>
      <c r="U216" s="13"/>
      <c r="V216" s="17"/>
      <c r="W216" s="1"/>
      <c r="X216" s="1"/>
    </row>
    <row r="217" spans="2:25" x14ac:dyDescent="0.25">
      <c r="B217" s="13"/>
      <c r="C217" s="13"/>
      <c r="D217" s="1"/>
      <c r="E217" s="9">
        <f t="shared" si="20"/>
        <v>63.49734636688342</v>
      </c>
      <c r="F217" s="9">
        <f t="shared" si="18"/>
        <v>0.48176402724354056</v>
      </c>
      <c r="G217" s="1"/>
      <c r="H217" s="13"/>
      <c r="I217" s="13"/>
      <c r="J217" s="1"/>
      <c r="K217" s="9">
        <f t="shared" si="21"/>
        <v>2.4058083646533248</v>
      </c>
      <c r="L217" s="9">
        <f t="shared" si="19"/>
        <v>0.89441732548566732</v>
      </c>
      <c r="M217" s="20"/>
      <c r="N217" s="1"/>
      <c r="O217" s="13"/>
      <c r="P217" s="13"/>
      <c r="Q217" s="1"/>
      <c r="R217" s="9"/>
      <c r="S217" s="9"/>
      <c r="T217" s="1"/>
      <c r="U217" s="13"/>
      <c r="V217" s="17"/>
      <c r="W217" s="1"/>
      <c r="X217" s="1"/>
    </row>
    <row r="218" spans="2:25" x14ac:dyDescent="0.25">
      <c r="B218" s="13"/>
      <c r="C218" s="13"/>
      <c r="D218" s="1"/>
      <c r="E218" s="9">
        <f t="shared" si="20"/>
        <v>73.49734636688342</v>
      </c>
      <c r="F218" s="9">
        <f t="shared" si="18"/>
        <v>0.96969261327083878</v>
      </c>
      <c r="G218" s="1"/>
      <c r="H218" s="13"/>
      <c r="I218" s="13"/>
      <c r="J218" s="1"/>
      <c r="K218" s="9">
        <f t="shared" si="21"/>
        <v>7.4058083646533248</v>
      </c>
      <c r="L218" s="9">
        <f t="shared" si="19"/>
        <v>0.70836312869272899</v>
      </c>
      <c r="M218" s="20"/>
      <c r="N218" s="1"/>
      <c r="O218" s="13"/>
      <c r="P218" s="13"/>
      <c r="Q218" s="1"/>
      <c r="R218" s="9"/>
      <c r="S218" s="9"/>
      <c r="T218" s="1"/>
      <c r="U218" s="13"/>
      <c r="V218" s="17"/>
      <c r="W218" s="1"/>
      <c r="X218" s="1"/>
    </row>
    <row r="219" spans="2:25" x14ac:dyDescent="0.25">
      <c r="B219" s="13"/>
      <c r="C219" s="13"/>
      <c r="D219" s="1"/>
      <c r="E219" s="9">
        <f t="shared" si="20"/>
        <v>83.49734636688342</v>
      </c>
      <c r="F219" s="9">
        <f t="shared" si="18"/>
        <v>0.83947707022297391</v>
      </c>
      <c r="G219" s="1"/>
      <c r="H219" s="13"/>
      <c r="I219" s="13"/>
      <c r="J219" s="1"/>
      <c r="K219" s="9">
        <f t="shared" si="21"/>
        <v>12.405808364653325</v>
      </c>
      <c r="L219" s="9">
        <f t="shared" si="19"/>
        <v>0.37202760421791514</v>
      </c>
      <c r="M219" s="20"/>
      <c r="N219" s="1"/>
      <c r="O219" s="13"/>
      <c r="P219" s="13"/>
      <c r="Q219" s="1"/>
      <c r="R219" s="9"/>
      <c r="S219" s="9"/>
      <c r="T219" s="1"/>
      <c r="U219" s="13"/>
      <c r="V219" s="17"/>
      <c r="W219" s="1"/>
      <c r="X219" s="1"/>
    </row>
    <row r="220" spans="2:25" x14ac:dyDescent="0.25">
      <c r="B220" s="13"/>
      <c r="C220" s="13"/>
      <c r="D220" s="1"/>
      <c r="E220" s="9">
        <f t="shared" si="20"/>
        <v>93.49734636688342</v>
      </c>
      <c r="F220" s="9">
        <f t="shared" si="18"/>
        <v>0.17412511863714464</v>
      </c>
      <c r="G220" s="1"/>
      <c r="H220" s="13"/>
      <c r="I220" s="13"/>
      <c r="J220" s="1"/>
      <c r="K220" s="9">
        <f t="shared" si="21"/>
        <v>17.405808364653325</v>
      </c>
      <c r="L220" s="9">
        <f t="shared" si="19"/>
        <v>-4.3234674108915419E-2</v>
      </c>
      <c r="M220" s="20"/>
      <c r="N220" s="1"/>
      <c r="O220" s="13"/>
      <c r="P220" s="13"/>
      <c r="Q220" s="1"/>
      <c r="R220" s="9"/>
      <c r="S220" s="9"/>
      <c r="T220" s="1"/>
      <c r="U220" s="13"/>
      <c r="V220" s="17"/>
      <c r="W220" s="1"/>
      <c r="X220" s="1"/>
    </row>
    <row r="221" spans="2:25" x14ac:dyDescent="0.25">
      <c r="B221" s="13"/>
      <c r="C221" s="13"/>
      <c r="D221" s="1"/>
      <c r="E221" s="9">
        <f t="shared" si="20"/>
        <v>103.49734636688342</v>
      </c>
      <c r="F221" s="9">
        <f t="shared" si="18"/>
        <v>-0.60222532704570542</v>
      </c>
      <c r="G221" s="1"/>
      <c r="H221" s="13"/>
      <c r="I221" s="13"/>
      <c r="J221" s="1"/>
      <c r="K221" s="9">
        <f t="shared" si="21"/>
        <v>22.405808364653325</v>
      </c>
      <c r="L221" s="9">
        <f t="shared" si="19"/>
        <v>-0.44932458876547482</v>
      </c>
      <c r="M221" s="20"/>
      <c r="N221" s="1"/>
      <c r="O221" s="13"/>
      <c r="P221" s="13"/>
      <c r="Q221" s="1"/>
      <c r="R221" s="9"/>
      <c r="S221" s="9"/>
      <c r="T221" s="1"/>
      <c r="U221" s="13"/>
      <c r="V221" s="17"/>
      <c r="W221" s="1"/>
      <c r="X221" s="1"/>
    </row>
    <row r="222" spans="2:25" x14ac:dyDescent="0.25">
      <c r="B222" s="1"/>
      <c r="C222" s="1"/>
      <c r="D222" s="1"/>
      <c r="E222" s="9">
        <f t="shared" si="20"/>
        <v>113.49734636688342</v>
      </c>
      <c r="F222" s="9">
        <f t="shared" si="18"/>
        <v>-0.99467880868135228</v>
      </c>
      <c r="G222" s="1"/>
      <c r="H222" s="1"/>
      <c r="I222" s="1"/>
      <c r="J222" s="1"/>
      <c r="K222" s="9">
        <f t="shared" si="21"/>
        <v>27.405808364653325</v>
      </c>
      <c r="L222" s="9">
        <f t="shared" si="19"/>
        <v>-0.76008896624394207</v>
      </c>
      <c r="M222" s="20"/>
      <c r="N222" s="1"/>
      <c r="O222" s="1"/>
      <c r="P222" s="1"/>
      <c r="Q222" s="1"/>
      <c r="R222" s="9"/>
      <c r="S222" s="9"/>
      <c r="T222" s="1"/>
      <c r="U222" s="13"/>
      <c r="V222" s="17"/>
      <c r="W222" s="1"/>
      <c r="X222" s="1"/>
    </row>
    <row r="223" spans="2:25" x14ac:dyDescent="0.25">
      <c r="B223" s="1"/>
      <c r="C223" s="1"/>
      <c r="D223" s="1"/>
      <c r="E223" s="9">
        <f t="shared" si="20"/>
        <v>123.49734636688342</v>
      </c>
      <c r="F223" s="9">
        <f t="shared" si="18"/>
        <v>-0.75306036124670506</v>
      </c>
      <c r="G223" s="1"/>
      <c r="H223" s="1"/>
      <c r="I223" s="1"/>
      <c r="J223" s="1"/>
      <c r="K223" s="9">
        <f t="shared" si="21"/>
        <v>32.405808364653325</v>
      </c>
      <c r="L223" s="9">
        <f t="shared" si="19"/>
        <v>-0.90959822699394843</v>
      </c>
      <c r="M223" s="20"/>
      <c r="N223" s="1"/>
      <c r="O223" s="1"/>
      <c r="P223" s="1"/>
      <c r="Q223" s="1"/>
      <c r="R223" s="9"/>
      <c r="S223" s="9"/>
      <c r="T223" s="1"/>
      <c r="U223" s="13"/>
      <c r="V223" s="17"/>
      <c r="W223" s="1"/>
      <c r="X223" s="1"/>
    </row>
    <row r="224" spans="2:25" x14ac:dyDescent="0.25">
      <c r="B224" s="1"/>
      <c r="C224" s="1"/>
      <c r="D224" s="1"/>
      <c r="E224" s="9">
        <f t="shared" si="20"/>
        <v>133.49734636688342</v>
      </c>
      <c r="F224" s="9">
        <f t="shared" si="18"/>
        <v>-3.139304598196288E-2</v>
      </c>
      <c r="G224" s="1"/>
      <c r="H224" s="1"/>
      <c r="I224" s="1"/>
      <c r="J224" s="1"/>
      <c r="K224" s="9">
        <f t="shared" si="21"/>
        <v>37.405808364653325</v>
      </c>
      <c r="L224" s="9">
        <f t="shared" si="19"/>
        <v>-0.8661335402405046</v>
      </c>
      <c r="M224" s="20"/>
      <c r="N224" s="1"/>
      <c r="O224" s="1"/>
      <c r="P224" s="1"/>
      <c r="Q224" s="1"/>
      <c r="R224" s="9"/>
      <c r="S224" s="9"/>
      <c r="T224" s="1"/>
      <c r="U224" s="13"/>
      <c r="V224" s="17"/>
      <c r="W224" s="1"/>
      <c r="X224" s="1"/>
      <c r="Y224" s="20"/>
    </row>
    <row r="225" spans="2:25" x14ac:dyDescent="0.25">
      <c r="B225" s="1"/>
      <c r="C225" s="1"/>
      <c r="D225" s="1"/>
      <c r="E225" s="9">
        <f t="shared" si="20"/>
        <v>143.49734636688342</v>
      </c>
      <c r="F225" s="9">
        <f t="shared" si="18"/>
        <v>0.71028620585109037</v>
      </c>
      <c r="G225" s="1"/>
      <c r="H225" s="1"/>
      <c r="I225" s="1"/>
      <c r="J225" s="1"/>
      <c r="K225" s="9">
        <f t="shared" si="21"/>
        <v>42.405808364653325</v>
      </c>
      <c r="L225" s="9">
        <f t="shared" si="19"/>
        <v>-0.63891606751504004</v>
      </c>
      <c r="M225" s="20"/>
      <c r="N225" s="1"/>
      <c r="O225" s="1"/>
      <c r="P225" s="1"/>
      <c r="Q225" s="1"/>
      <c r="R225" s="9"/>
      <c r="S225" s="9"/>
      <c r="T225" s="1"/>
      <c r="U225" s="13"/>
      <c r="V225" s="17"/>
      <c r="W225" s="1"/>
      <c r="X225" s="1"/>
      <c r="Y225" s="20"/>
    </row>
    <row r="226" spans="2:25" x14ac:dyDescent="0.25">
      <c r="B226" s="1"/>
      <c r="C226" s="1"/>
      <c r="D226" s="1"/>
      <c r="E226" s="9">
        <f t="shared" si="20"/>
        <v>153.49734636688342</v>
      </c>
      <c r="F226" s="9">
        <f t="shared" si="18"/>
        <v>0.99918357391899237</v>
      </c>
      <c r="G226" s="1"/>
      <c r="H226" s="1"/>
      <c r="I226" s="1"/>
      <c r="J226" s="1"/>
      <c r="K226" s="9">
        <f t="shared" si="21"/>
        <v>47.405808364653325</v>
      </c>
      <c r="L226" s="9">
        <f t="shared" si="19"/>
        <v>-0.27615066603071864</v>
      </c>
      <c r="M226" s="20"/>
      <c r="N226" s="1"/>
      <c r="O226" s="1"/>
      <c r="P226" s="1"/>
      <c r="Q226" s="1"/>
      <c r="R226" s="9"/>
      <c r="S226" s="9"/>
      <c r="T226" s="1"/>
      <c r="U226" s="13"/>
      <c r="V226" s="17"/>
      <c r="W226" s="1"/>
      <c r="X226" s="1"/>
      <c r="Y226" s="20"/>
    </row>
    <row r="227" spans="2:25" x14ac:dyDescent="0.25">
      <c r="B227" s="1"/>
      <c r="C227" s="1"/>
      <c r="D227" s="1"/>
      <c r="E227" s="9">
        <f t="shared" si="20"/>
        <v>163.49734636688342</v>
      </c>
      <c r="F227" s="9">
        <f t="shared" si="18"/>
        <v>0.65113738726286208</v>
      </c>
      <c r="G227" s="1"/>
      <c r="H227" s="1"/>
      <c r="I227" s="1"/>
      <c r="J227" s="1"/>
      <c r="K227" s="9">
        <f t="shared" si="21"/>
        <v>52.405808364653325</v>
      </c>
      <c r="L227" s="9">
        <f t="shared" si="19"/>
        <v>0.14520091399725238</v>
      </c>
      <c r="M227" s="20"/>
      <c r="N227" s="1"/>
      <c r="O227" s="1"/>
      <c r="P227" s="1"/>
      <c r="Q227" s="1"/>
      <c r="R227" s="9"/>
      <c r="S227" s="9"/>
      <c r="T227" s="1"/>
      <c r="U227" s="13"/>
      <c r="V227" s="17"/>
      <c r="W227" s="1"/>
      <c r="X227" s="1"/>
      <c r="Y227" s="20"/>
    </row>
    <row r="228" spans="2:25" x14ac:dyDescent="0.25">
      <c r="B228" s="1"/>
      <c r="C228" s="1"/>
      <c r="D228" s="1"/>
      <c r="E228" s="9">
        <f t="shared" si="20"/>
        <v>173.49734636688342</v>
      </c>
      <c r="F228" s="9">
        <f t="shared" si="18"/>
        <v>-0.1119854408458935</v>
      </c>
      <c r="G228" s="1"/>
      <c r="H228" s="1"/>
      <c r="I228" s="1"/>
      <c r="J228" s="1"/>
      <c r="K228" s="9">
        <f t="shared" si="21"/>
        <v>57.405808364653325</v>
      </c>
      <c r="L228" s="9">
        <f t="shared" si="19"/>
        <v>0.5357476917250259</v>
      </c>
      <c r="M228" s="20"/>
      <c r="N228" s="1"/>
      <c r="O228" s="1"/>
      <c r="P228" s="1"/>
      <c r="Q228" s="1"/>
      <c r="R228" s="9"/>
      <c r="S228" s="9"/>
      <c r="T228" s="1"/>
      <c r="U228" s="13"/>
      <c r="V228" s="17"/>
      <c r="W228" s="1"/>
      <c r="X228" s="1"/>
      <c r="Y228" s="20"/>
    </row>
    <row r="229" spans="2:25" x14ac:dyDescent="0.25">
      <c r="B229" s="1"/>
      <c r="C229" s="1"/>
      <c r="D229" s="1"/>
      <c r="E229" s="9">
        <f t="shared" si="20"/>
        <v>183.49734636688342</v>
      </c>
      <c r="F229" s="9">
        <f t="shared" si="18"/>
        <v>-0.80372158223205081</v>
      </c>
      <c r="G229" s="1"/>
      <c r="H229" s="1"/>
      <c r="I229" s="1"/>
      <c r="J229" s="1"/>
      <c r="K229" s="9">
        <f t="shared" si="21"/>
        <v>62.405808364653325</v>
      </c>
      <c r="L229" s="9">
        <f t="shared" si="19"/>
        <v>0.81263401600214957</v>
      </c>
      <c r="M229" s="20"/>
      <c r="N229" s="1"/>
      <c r="O229" s="1"/>
      <c r="P229" s="1"/>
      <c r="Q229" s="1"/>
      <c r="R229" s="9"/>
      <c r="S229" s="9"/>
      <c r="T229" s="1"/>
      <c r="U229" s="13"/>
      <c r="V229" s="17"/>
      <c r="W229" s="1"/>
      <c r="X229" s="1"/>
      <c r="Y229" s="20"/>
    </row>
    <row r="230" spans="2:25" x14ac:dyDescent="0.25">
      <c r="B230" s="1"/>
      <c r="C230" s="1"/>
      <c r="D230" s="1"/>
      <c r="E230" s="9">
        <f t="shared" si="20"/>
        <v>193.49734636688342</v>
      </c>
      <c r="F230" s="9">
        <f t="shared" si="18"/>
        <v>-0.98311415136808022</v>
      </c>
      <c r="G230" s="1"/>
      <c r="H230" s="1"/>
      <c r="I230" s="1"/>
      <c r="J230" s="1"/>
      <c r="K230" s="9">
        <f t="shared" si="21"/>
        <v>67.405808364653325</v>
      </c>
      <c r="L230" s="9">
        <f t="shared" si="19"/>
        <v>0.91711763621753739</v>
      </c>
      <c r="M230" s="20"/>
      <c r="N230" s="1"/>
      <c r="O230" s="1"/>
      <c r="P230" s="1"/>
      <c r="Q230" s="1"/>
      <c r="R230" s="9"/>
      <c r="S230" s="9"/>
      <c r="T230" s="1"/>
      <c r="U230" s="13"/>
      <c r="V230" s="17"/>
      <c r="W230" s="1"/>
      <c r="X230" s="1"/>
      <c r="Y230" s="20"/>
    </row>
    <row r="231" spans="2:25" x14ac:dyDescent="0.25">
      <c r="B231" s="1"/>
      <c r="C231" s="1"/>
      <c r="D231" s="1"/>
      <c r="E231" s="9">
        <f t="shared" si="20"/>
        <v>203.49734636688342</v>
      </c>
      <c r="F231" s="9">
        <f t="shared" si="18"/>
        <v>-0.53580684410816892</v>
      </c>
      <c r="G231" s="1"/>
      <c r="H231" s="1"/>
      <c r="I231" s="1"/>
      <c r="J231" s="1"/>
      <c r="K231" s="9">
        <f t="shared" si="21"/>
        <v>72.405808364653325</v>
      </c>
      <c r="L231" s="9">
        <f t="shared" si="19"/>
        <v>0.82703204407768971</v>
      </c>
      <c r="M231" s="20"/>
      <c r="N231" s="1"/>
      <c r="O231" s="1"/>
      <c r="P231" s="1"/>
      <c r="Q231" s="1"/>
      <c r="R231" s="9"/>
      <c r="S231" s="9"/>
      <c r="T231" s="1"/>
      <c r="U231" s="1"/>
      <c r="V231" s="1"/>
      <c r="W231" s="1"/>
      <c r="X231" s="1"/>
      <c r="Y231" s="20"/>
    </row>
    <row r="232" spans="2:25" x14ac:dyDescent="0.25">
      <c r="B232" s="1"/>
      <c r="C232" s="1"/>
      <c r="D232" s="1"/>
      <c r="E232" s="9">
        <f t="shared" si="20"/>
        <v>213.49734636688342</v>
      </c>
      <c r="F232" s="9">
        <f t="shared" si="18"/>
        <v>0.25305803559377033</v>
      </c>
      <c r="G232" s="1"/>
      <c r="H232" s="1"/>
      <c r="I232" s="1"/>
      <c r="J232" s="1"/>
      <c r="K232" s="9">
        <f t="shared" si="21"/>
        <v>77.405808364653325</v>
      </c>
      <c r="L232" s="9">
        <f t="shared" si="19"/>
        <v>0.56148916374044433</v>
      </c>
      <c r="M232" s="20"/>
      <c r="N232" s="1"/>
      <c r="O232" s="1"/>
      <c r="P232" s="1"/>
      <c r="Q232" s="1"/>
      <c r="R232" s="9"/>
      <c r="S232" s="9"/>
      <c r="T232" s="1"/>
      <c r="U232" s="1"/>
      <c r="V232" s="1"/>
      <c r="W232" s="1"/>
      <c r="X232" s="1"/>
      <c r="Y232" s="20"/>
    </row>
    <row r="233" spans="2:25" x14ac:dyDescent="0.25">
      <c r="B233" s="1"/>
      <c r="C233" s="1"/>
      <c r="D233" s="1"/>
      <c r="E233" s="9">
        <f t="shared" si="20"/>
        <v>223.49734636688342</v>
      </c>
      <c r="F233" s="9">
        <f t="shared" si="18"/>
        <v>0.88060752846405788</v>
      </c>
      <c r="G233" s="1"/>
      <c r="H233" s="1"/>
      <c r="I233" s="1"/>
      <c r="J233" s="1"/>
      <c r="K233" s="9">
        <f t="shared" si="21"/>
        <v>82.405808364653325</v>
      </c>
      <c r="L233" s="9">
        <f t="shared" si="19"/>
        <v>0.17682470071774217</v>
      </c>
      <c r="M233" s="20"/>
      <c r="N233" s="1"/>
      <c r="O233" s="1"/>
      <c r="P233" s="1"/>
      <c r="Q233" s="1"/>
      <c r="R233" s="9"/>
      <c r="S233" s="9"/>
      <c r="T233" s="1"/>
      <c r="U233" s="1"/>
      <c r="V233" s="1"/>
      <c r="W233" s="1"/>
      <c r="X233" s="1"/>
      <c r="Y233" s="20"/>
    </row>
    <row r="234" spans="2:25" x14ac:dyDescent="0.25">
      <c r="B234" s="1"/>
      <c r="C234" s="1"/>
      <c r="D234" s="1"/>
      <c r="E234" s="9">
        <f t="shared" si="20"/>
        <v>233.49734636688342</v>
      </c>
      <c r="F234" s="9">
        <f t="shared" si="18"/>
        <v>0.94680142648935173</v>
      </c>
      <c r="G234" s="1"/>
      <c r="H234" s="1"/>
      <c r="I234" s="1"/>
      <c r="J234" s="1"/>
      <c r="K234" s="9">
        <f t="shared" si="21"/>
        <v>87.405808364653325</v>
      </c>
      <c r="L234" s="9">
        <f t="shared" si="19"/>
        <v>-0.24535364425961989</v>
      </c>
      <c r="M234" s="20"/>
      <c r="N234" s="1"/>
      <c r="O234" s="1"/>
      <c r="P234" s="1"/>
      <c r="Q234" s="1"/>
      <c r="R234" s="9"/>
      <c r="S234" s="9"/>
      <c r="T234" s="1"/>
      <c r="U234" s="1"/>
      <c r="V234" s="1"/>
      <c r="W234" s="1"/>
      <c r="X234" s="1"/>
      <c r="Y234" s="20"/>
    </row>
    <row r="235" spans="2:25" x14ac:dyDescent="0.25">
      <c r="B235" s="1"/>
      <c r="C235" s="1"/>
      <c r="D235" s="1"/>
      <c r="E235" s="9">
        <f t="shared" si="20"/>
        <v>243.49734636688342</v>
      </c>
      <c r="F235" s="9">
        <f t="shared" si="18"/>
        <v>0.40944350286029418</v>
      </c>
      <c r="G235" s="1"/>
      <c r="H235" s="1"/>
      <c r="I235" s="1"/>
      <c r="J235" s="1"/>
      <c r="K235" s="9">
        <f t="shared" si="21"/>
        <v>92.405808364653325</v>
      </c>
      <c r="L235" s="9">
        <f t="shared" si="19"/>
        <v>-0.61547948972452349</v>
      </c>
      <c r="M235" s="20"/>
      <c r="N235" s="1"/>
      <c r="O235" s="1"/>
      <c r="P235" s="1"/>
      <c r="Q235" s="1"/>
      <c r="R235" s="9"/>
      <c r="S235" s="9"/>
      <c r="T235" s="1"/>
      <c r="U235" s="1"/>
      <c r="V235" s="1"/>
      <c r="W235" s="1"/>
      <c r="X235" s="1"/>
      <c r="Y235" s="20"/>
    </row>
    <row r="236" spans="2:25" x14ac:dyDescent="0.25">
      <c r="B236" s="1"/>
      <c r="C236" s="1"/>
      <c r="D236" s="1"/>
      <c r="E236" s="20"/>
      <c r="F236" s="1"/>
      <c r="G236" s="1"/>
      <c r="H236" s="1"/>
      <c r="I236" s="1"/>
      <c r="J236" s="1"/>
      <c r="K236" s="1"/>
      <c r="L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20"/>
    </row>
    <row r="237" spans="2:25" x14ac:dyDescent="0.25">
      <c r="B237" s="1"/>
      <c r="C237" s="1"/>
      <c r="D237" s="1"/>
      <c r="E237" s="20"/>
      <c r="F237" s="1"/>
      <c r="G237" s="1"/>
      <c r="H237" s="1"/>
      <c r="I237" s="1"/>
      <c r="J237" s="1"/>
      <c r="K237" s="1"/>
      <c r="L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20"/>
    </row>
    <row r="238" spans="2:25" x14ac:dyDescent="0.25">
      <c r="B238" s="1"/>
      <c r="C238" s="1"/>
      <c r="D238" s="1"/>
      <c r="E238" s="20"/>
      <c r="F238" s="1"/>
      <c r="G238" s="1"/>
      <c r="H238" s="1"/>
      <c r="I238" s="1"/>
      <c r="J238" s="1"/>
      <c r="K238" s="1"/>
      <c r="L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20"/>
    </row>
    <row r="239" spans="2:25" x14ac:dyDescent="0.25">
      <c r="B239" s="1"/>
      <c r="C239" s="1"/>
      <c r="D239" s="1"/>
      <c r="E239" s="20"/>
      <c r="F239" s="1"/>
      <c r="G239" s="1"/>
      <c r="H239" s="1"/>
      <c r="I239" s="1"/>
      <c r="J239" s="1"/>
      <c r="K239" s="1"/>
      <c r="L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20"/>
    </row>
    <row r="240" spans="2:25" x14ac:dyDescent="0.25">
      <c r="B240" s="1"/>
      <c r="C240" s="1"/>
      <c r="D240" s="1"/>
      <c r="E240" s="20"/>
      <c r="F240" s="1"/>
      <c r="G240" s="1"/>
      <c r="H240" s="1"/>
      <c r="I240" s="1"/>
      <c r="J240" s="1"/>
      <c r="K240" s="1"/>
      <c r="L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20"/>
    </row>
    <row r="241" spans="2:25" x14ac:dyDescent="0.25">
      <c r="B241" s="1"/>
      <c r="C241" s="1"/>
      <c r="D241" s="1"/>
      <c r="E241" s="20"/>
      <c r="F241" s="1"/>
      <c r="G241" s="1"/>
      <c r="H241" s="1"/>
      <c r="I241" s="1"/>
      <c r="J241" s="1"/>
      <c r="K241" s="1"/>
      <c r="L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20"/>
    </row>
    <row r="242" spans="2:25" x14ac:dyDescent="0.25">
      <c r="B242" s="1"/>
      <c r="C242" s="1"/>
      <c r="D242" s="1"/>
      <c r="E242" s="20"/>
      <c r="F242" s="1"/>
      <c r="G242" s="1"/>
      <c r="H242" s="1"/>
      <c r="I242" s="1"/>
      <c r="J242" s="1"/>
      <c r="K242" s="1"/>
      <c r="L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20"/>
    </row>
    <row r="243" spans="2:25" x14ac:dyDescent="0.25">
      <c r="B243" s="1"/>
      <c r="C243" s="1"/>
      <c r="D243" s="1"/>
      <c r="E243" s="20"/>
      <c r="F243" s="1"/>
      <c r="G243" s="1"/>
      <c r="H243" s="1"/>
      <c r="I243" s="1"/>
      <c r="J243" s="1"/>
      <c r="K243" s="1"/>
      <c r="L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20"/>
    </row>
    <row r="244" spans="2:25" x14ac:dyDescent="0.25"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20"/>
    </row>
    <row r="245" spans="2:25" x14ac:dyDescent="0.2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20"/>
    </row>
    <row r="246" spans="2:25" x14ac:dyDescent="0.25"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20"/>
    </row>
    <row r="247" spans="2:25" x14ac:dyDescent="0.25"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20"/>
    </row>
    <row r="248" spans="2:25" x14ac:dyDescent="0.25"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20"/>
    </row>
    <row r="249" spans="2:25" x14ac:dyDescent="0.25"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20"/>
    </row>
    <row r="250" spans="2:25" x14ac:dyDescent="0.25"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20"/>
    </row>
    <row r="251" spans="2:25" x14ac:dyDescent="0.25"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20"/>
    </row>
    <row r="252" spans="2:25" x14ac:dyDescent="0.2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20"/>
    </row>
    <row r="253" spans="2:25" x14ac:dyDescent="0.2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20"/>
    </row>
    <row r="254" spans="2:25" x14ac:dyDescent="0.2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20"/>
    </row>
    <row r="255" spans="2:25" x14ac:dyDescent="0.2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20"/>
    </row>
    <row r="256" spans="2:25" x14ac:dyDescent="0.25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20"/>
    </row>
    <row r="257" spans="2:25" x14ac:dyDescent="0.25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20"/>
    </row>
    <row r="258" spans="2:25" x14ac:dyDescent="0.25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20"/>
    </row>
    <row r="259" spans="2:25" x14ac:dyDescent="0.25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20"/>
    </row>
    <row r="260" spans="2:25" x14ac:dyDescent="0.25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20"/>
    </row>
    <row r="261" spans="2:25" x14ac:dyDescent="0.25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20"/>
    </row>
    <row r="262" spans="2:25" x14ac:dyDescent="0.25">
      <c r="B262" s="20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0"/>
    </row>
    <row r="263" spans="2:25" x14ac:dyDescent="0.25">
      <c r="B263" s="8" t="s">
        <v>20</v>
      </c>
      <c r="C263" s="8">
        <v>3</v>
      </c>
      <c r="D263" s="8" t="s">
        <v>9</v>
      </c>
      <c r="E263" s="1"/>
      <c r="F263" s="1"/>
      <c r="G263" s="1"/>
      <c r="H263" s="1"/>
      <c r="I263" s="1"/>
      <c r="J263" s="1"/>
      <c r="K263" s="1"/>
      <c r="L263" s="1"/>
      <c r="N263" s="1"/>
      <c r="O263" s="1"/>
      <c r="P263" s="1"/>
      <c r="Q263" s="1"/>
      <c r="R263" s="1"/>
      <c r="S263" s="1"/>
      <c r="T263" s="1"/>
      <c r="U263" s="1"/>
      <c r="V263" s="1"/>
      <c r="W263" s="20"/>
      <c r="X263" s="20"/>
      <c r="Y263" s="20"/>
    </row>
    <row r="264" spans="2:25" x14ac:dyDescent="0.25">
      <c r="B264" s="21" t="s">
        <v>24</v>
      </c>
      <c r="C264" s="21">
        <v>2</v>
      </c>
      <c r="D264" s="21" t="s">
        <v>25</v>
      </c>
      <c r="E264" s="1"/>
      <c r="F264" s="1"/>
      <c r="G264" s="1"/>
      <c r="H264" s="1"/>
      <c r="I264" s="1" t="s">
        <v>32</v>
      </c>
      <c r="J264" s="13">
        <v>1.9999632914297254</v>
      </c>
      <c r="K264" s="1"/>
      <c r="L264" s="1"/>
      <c r="N264" s="1"/>
      <c r="O264" s="1"/>
      <c r="P264" s="1"/>
      <c r="Q264" s="13"/>
      <c r="R264" s="1"/>
      <c r="S264" s="1"/>
      <c r="T264" s="1"/>
      <c r="U264" s="1"/>
      <c r="V264" s="1"/>
      <c r="W264" s="20"/>
      <c r="X264" s="20"/>
      <c r="Y264" s="20"/>
    </row>
    <row r="265" spans="2:25" x14ac:dyDescent="0.25"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N265" s="1"/>
      <c r="O265" s="1"/>
      <c r="P265" s="1"/>
      <c r="Q265" s="1"/>
      <c r="R265" s="1"/>
      <c r="S265" s="1"/>
      <c r="T265" s="1"/>
      <c r="U265" s="1"/>
      <c r="V265" s="1"/>
      <c r="W265" s="20"/>
      <c r="X265" s="20"/>
      <c r="Y265" s="20"/>
    </row>
    <row r="266" spans="2:25" x14ac:dyDescent="0.25">
      <c r="B266" s="1"/>
      <c r="C266" s="1" t="s">
        <v>29</v>
      </c>
      <c r="D266" s="1"/>
      <c r="E266" s="1"/>
      <c r="F266" s="1"/>
      <c r="G266" s="1"/>
      <c r="H266" s="13"/>
      <c r="I266" s="1" t="s">
        <v>30</v>
      </c>
      <c r="J266" s="1"/>
      <c r="K266" s="1"/>
      <c r="L266" s="1"/>
      <c r="N266" s="1"/>
      <c r="O266" s="1"/>
      <c r="P266" s="1"/>
      <c r="Q266" s="1"/>
      <c r="R266" s="1"/>
      <c r="S266" s="1"/>
      <c r="T266" s="1"/>
      <c r="U266" s="1"/>
      <c r="V266" s="1"/>
      <c r="W266" s="20"/>
      <c r="X266" s="20"/>
      <c r="Y266" s="20"/>
    </row>
    <row r="267" spans="2:25" x14ac:dyDescent="0.25">
      <c r="B267" s="14" t="s">
        <v>11</v>
      </c>
      <c r="C267" s="14" t="s">
        <v>15</v>
      </c>
      <c r="D267" s="15" t="s">
        <v>16</v>
      </c>
      <c r="E267" s="15" t="s">
        <v>26</v>
      </c>
      <c r="F267" s="16" t="s">
        <v>27</v>
      </c>
      <c r="G267" s="1"/>
      <c r="H267" s="14" t="s">
        <v>11</v>
      </c>
      <c r="I267" s="14" t="s">
        <v>15</v>
      </c>
      <c r="J267" s="15" t="s">
        <v>16</v>
      </c>
      <c r="K267" s="15" t="s">
        <v>26</v>
      </c>
      <c r="L267" s="16" t="s">
        <v>27</v>
      </c>
      <c r="M267" s="32"/>
      <c r="N267" s="1"/>
      <c r="O267" s="14"/>
      <c r="P267" s="14"/>
      <c r="Q267" s="15"/>
      <c r="R267" s="15"/>
      <c r="S267" s="16"/>
      <c r="T267" s="1"/>
      <c r="U267" s="19"/>
      <c r="V267" s="19"/>
      <c r="W267" s="20"/>
      <c r="X267" s="20"/>
      <c r="Y267" s="20"/>
    </row>
    <row r="268" spans="2:25" x14ac:dyDescent="0.25">
      <c r="B268" s="10">
        <v>100</v>
      </c>
      <c r="C268" s="7">
        <v>0.4471448364803568</v>
      </c>
      <c r="D268" s="18">
        <f>2*PI()/C268</f>
        <v>14.05178992256038</v>
      </c>
      <c r="E268" s="9">
        <f>-D268</f>
        <v>-14.05178992256038</v>
      </c>
      <c r="F268" s="9">
        <f>$C$264/2*COS($C$268*E268)</f>
        <v>1</v>
      </c>
      <c r="G268" s="1"/>
      <c r="H268" s="10">
        <v>15</v>
      </c>
      <c r="I268" s="7">
        <v>0.44751187053510783</v>
      </c>
      <c r="J268" s="7">
        <f t="shared" ref="J268" si="22">2*PI()/I268</f>
        <v>14.040265121160989</v>
      </c>
      <c r="K268" s="9">
        <f>-J268</f>
        <v>-14.040265121160989</v>
      </c>
      <c r="L268" s="9">
        <f>$J$264/2*COS($I$268*K268)</f>
        <v>0.9999816457148627</v>
      </c>
      <c r="M268" s="20"/>
      <c r="N268" s="1"/>
      <c r="O268" s="10"/>
      <c r="P268" s="7"/>
      <c r="Q268" s="7"/>
      <c r="R268" s="9"/>
      <c r="S268" s="9"/>
      <c r="T268" s="1"/>
      <c r="U268" s="13"/>
      <c r="V268" s="17"/>
      <c r="W268" s="20"/>
      <c r="X268" s="20"/>
      <c r="Y268" s="20"/>
    </row>
    <row r="269" spans="2:25" x14ac:dyDescent="0.25">
      <c r="B269" s="13"/>
      <c r="C269" s="13"/>
      <c r="D269" s="1"/>
      <c r="E269" s="9">
        <f>E268+1.5</f>
        <v>-12.55178992256038</v>
      </c>
      <c r="F269" s="9">
        <f t="shared" ref="F269:F287" si="23">$C$264/2*COS($C$268*E269)</f>
        <v>0.78337605916823316</v>
      </c>
      <c r="G269" s="1"/>
      <c r="H269" s="13"/>
      <c r="I269" s="13"/>
      <c r="J269" s="1"/>
      <c r="K269" s="9">
        <f>K268+1.5</f>
        <v>-12.540265121160989</v>
      </c>
      <c r="L269" s="9">
        <f t="shared" ref="L269:L287" si="24">$J$264/2*COS($I$268*K269)</f>
        <v>0.78301937449879944</v>
      </c>
      <c r="M269" s="20"/>
      <c r="N269" s="1"/>
      <c r="O269" s="13"/>
      <c r="P269" s="13"/>
      <c r="Q269" s="1"/>
      <c r="R269" s="9"/>
      <c r="S269" s="9"/>
      <c r="T269" s="1"/>
      <c r="U269" s="13"/>
      <c r="V269" s="17"/>
      <c r="W269" s="20"/>
      <c r="X269" s="20"/>
      <c r="Y269" s="20"/>
    </row>
    <row r="270" spans="2:25" x14ac:dyDescent="0.25">
      <c r="B270" s="13"/>
      <c r="C270" s="13"/>
      <c r="D270" s="1"/>
      <c r="E270" s="9">
        <f t="shared" ref="E270:E287" si="25">E269+1.5</f>
        <v>-11.05178992256038</v>
      </c>
      <c r="F270" s="9">
        <f t="shared" si="23"/>
        <v>0.22735610015590246</v>
      </c>
      <c r="G270" s="1"/>
      <c r="H270" s="13"/>
      <c r="I270" s="13"/>
      <c r="J270" s="1"/>
      <c r="K270" s="9">
        <f t="shared" ref="K270:K287" si="26">K269+1.5</f>
        <v>-11.040265121160989</v>
      </c>
      <c r="L270" s="9">
        <f t="shared" si="24"/>
        <v>0.22627954311363141</v>
      </c>
      <c r="M270" s="20"/>
      <c r="N270" s="1"/>
      <c r="O270" s="13"/>
      <c r="P270" s="13"/>
      <c r="Q270" s="1"/>
      <c r="R270" s="9"/>
      <c r="S270" s="9"/>
      <c r="T270" s="1"/>
      <c r="U270" s="13"/>
      <c r="V270" s="17"/>
      <c r="W270" s="20"/>
      <c r="X270" s="20"/>
      <c r="Y270" s="20"/>
    </row>
    <row r="271" spans="2:25" x14ac:dyDescent="0.25">
      <c r="B271" s="13"/>
      <c r="C271" s="13"/>
      <c r="D271" s="1"/>
      <c r="E271" s="9">
        <f t="shared" si="25"/>
        <v>-9.5517899225603795</v>
      </c>
      <c r="F271" s="9">
        <f t="shared" si="23"/>
        <v>-0.42716540763225508</v>
      </c>
      <c r="G271" s="1"/>
      <c r="H271" s="13"/>
      <c r="I271" s="13"/>
      <c r="J271" s="1"/>
      <c r="K271" s="9">
        <f t="shared" si="26"/>
        <v>-9.5402651211609886</v>
      </c>
      <c r="L271" s="9">
        <f t="shared" si="24"/>
        <v>-0.42865033768703376</v>
      </c>
      <c r="M271" s="20"/>
      <c r="N271" s="1"/>
      <c r="O271" s="13"/>
      <c r="P271" s="13"/>
      <c r="Q271" s="1"/>
      <c r="R271" s="9"/>
      <c r="S271" s="9"/>
      <c r="T271" s="1"/>
      <c r="U271" s="13"/>
      <c r="V271" s="17"/>
      <c r="W271" s="20"/>
      <c r="X271" s="20"/>
      <c r="Y271" s="20"/>
    </row>
    <row r="272" spans="2:25" x14ac:dyDescent="0.25">
      <c r="B272" s="13"/>
      <c r="C272" s="13"/>
      <c r="D272" s="1"/>
      <c r="E272" s="9">
        <f t="shared" si="25"/>
        <v>-8.0517899225603795</v>
      </c>
      <c r="F272" s="9">
        <f t="shared" si="23"/>
        <v>-0.89661840744379839</v>
      </c>
      <c r="G272" s="1"/>
      <c r="H272" s="13"/>
      <c r="I272" s="13"/>
      <c r="J272" s="1"/>
      <c r="K272" s="9">
        <f t="shared" si="26"/>
        <v>-8.0402651211609886</v>
      </c>
      <c r="L272" s="9">
        <f t="shared" si="24"/>
        <v>-0.89757490284887642</v>
      </c>
      <c r="M272" s="20"/>
      <c r="N272" s="1"/>
      <c r="O272" s="13"/>
      <c r="P272" s="13"/>
      <c r="Q272" s="1"/>
      <c r="R272" s="9"/>
      <c r="S272" s="9"/>
      <c r="T272" s="1"/>
      <c r="U272" s="13"/>
      <c r="V272" s="17"/>
      <c r="W272" s="20"/>
      <c r="X272" s="20"/>
      <c r="Y272" s="20"/>
    </row>
    <row r="273" spans="2:25" x14ac:dyDescent="0.25">
      <c r="B273" s="13"/>
      <c r="C273" s="13"/>
      <c r="D273" s="1"/>
      <c r="E273" s="9">
        <f t="shared" si="25"/>
        <v>-6.5517899225603795</v>
      </c>
      <c r="F273" s="9">
        <f t="shared" si="23"/>
        <v>-0.97761338156978517</v>
      </c>
      <c r="G273" s="1"/>
      <c r="H273" s="13"/>
      <c r="I273" s="13"/>
      <c r="J273" s="1"/>
      <c r="K273" s="9">
        <f t="shared" si="26"/>
        <v>-6.5402651211609886</v>
      </c>
      <c r="L273" s="9">
        <f t="shared" si="24"/>
        <v>-0.97701254023932982</v>
      </c>
      <c r="M273" s="20"/>
      <c r="N273" s="1"/>
      <c r="O273" s="13"/>
      <c r="P273" s="13"/>
      <c r="Q273" s="1"/>
      <c r="R273" s="9"/>
      <c r="S273" s="9"/>
      <c r="T273" s="1"/>
      <c r="U273" s="13"/>
      <c r="V273" s="17"/>
      <c r="W273" s="20"/>
      <c r="X273" s="20"/>
      <c r="Y273" s="20"/>
    </row>
    <row r="274" spans="2:25" x14ac:dyDescent="0.25">
      <c r="B274" s="13"/>
      <c r="C274" s="13"/>
      <c r="D274" s="1"/>
      <c r="E274" s="9">
        <f t="shared" si="25"/>
        <v>-5.0517899225603795</v>
      </c>
      <c r="F274" s="9">
        <f t="shared" si="23"/>
        <v>-0.63505942904473855</v>
      </c>
      <c r="G274" s="1"/>
      <c r="H274" s="13"/>
      <c r="I274" s="13"/>
      <c r="J274" s="1"/>
      <c r="K274" s="9">
        <f t="shared" si="26"/>
        <v>-5.0402651211609886</v>
      </c>
      <c r="L274" s="9">
        <f t="shared" si="24"/>
        <v>-0.63249267671912468</v>
      </c>
      <c r="M274" s="20"/>
      <c r="N274" s="1"/>
      <c r="O274" s="13"/>
      <c r="P274" s="13"/>
      <c r="Q274" s="1"/>
      <c r="R274" s="9"/>
      <c r="S274" s="9"/>
      <c r="T274" s="1"/>
      <c r="U274" s="13"/>
      <c r="V274" s="17"/>
      <c r="W274" s="20"/>
      <c r="X274" s="20"/>
      <c r="Y274" s="20"/>
    </row>
    <row r="275" spans="2:25" x14ac:dyDescent="0.25">
      <c r="B275" s="13"/>
      <c r="C275" s="13"/>
      <c r="D275" s="1"/>
      <c r="E275" s="9">
        <f t="shared" si="25"/>
        <v>-3.5517899225603795</v>
      </c>
      <c r="F275" s="9">
        <f t="shared" si="23"/>
        <v>-1.736732415560609E-2</v>
      </c>
      <c r="G275" s="1"/>
      <c r="H275" s="13"/>
      <c r="I275" s="13"/>
      <c r="J275" s="1"/>
      <c r="K275" s="9">
        <f t="shared" si="26"/>
        <v>-3.5402651211609886</v>
      </c>
      <c r="L275" s="9">
        <f t="shared" si="24"/>
        <v>-1.3513680360719208E-2</v>
      </c>
      <c r="M275" s="20"/>
      <c r="N275" s="1"/>
      <c r="O275" s="13"/>
      <c r="P275" s="13"/>
      <c r="Q275" s="1"/>
      <c r="R275" s="9"/>
      <c r="S275" s="9"/>
      <c r="T275" s="1"/>
      <c r="U275" s="13"/>
      <c r="V275" s="17"/>
      <c r="W275" s="20"/>
      <c r="X275" s="20"/>
      <c r="Y275" s="20"/>
    </row>
    <row r="276" spans="2:25" x14ac:dyDescent="0.25">
      <c r="B276" s="13"/>
      <c r="C276" s="13"/>
      <c r="D276" s="1"/>
      <c r="E276" s="9">
        <f t="shared" si="25"/>
        <v>-2.0517899225603795</v>
      </c>
      <c r="F276" s="9">
        <f t="shared" si="23"/>
        <v>0.6078491371341066</v>
      </c>
      <c r="G276" s="1"/>
      <c r="H276" s="13"/>
      <c r="I276" s="13"/>
      <c r="J276" s="1"/>
      <c r="K276" s="9">
        <f t="shared" si="26"/>
        <v>-2.0402651211609886</v>
      </c>
      <c r="L276" s="9">
        <f t="shared" si="24"/>
        <v>0.61132934119477556</v>
      </c>
      <c r="M276" s="20"/>
      <c r="N276" s="1"/>
      <c r="O276" s="13"/>
      <c r="P276" s="13"/>
      <c r="Q276" s="1"/>
      <c r="R276" s="9"/>
      <c r="S276" s="9"/>
      <c r="T276" s="1"/>
      <c r="U276" s="13"/>
      <c r="V276" s="17"/>
      <c r="W276" s="20"/>
      <c r="X276" s="20"/>
      <c r="Y276" s="20"/>
    </row>
    <row r="277" spans="2:25" x14ac:dyDescent="0.25">
      <c r="B277" s="13"/>
      <c r="C277" s="13"/>
      <c r="D277" s="1"/>
      <c r="E277" s="9">
        <f t="shared" si="25"/>
        <v>-0.55178992256037951</v>
      </c>
      <c r="F277" s="9">
        <f t="shared" si="23"/>
        <v>0.96971624738946105</v>
      </c>
      <c r="G277" s="1"/>
      <c r="H277" s="13"/>
      <c r="I277" s="13"/>
      <c r="J277" s="1"/>
      <c r="K277" s="9">
        <f t="shared" si="26"/>
        <v>-0.54026512116098857</v>
      </c>
      <c r="L277" s="9">
        <f t="shared" si="24"/>
        <v>0.97089668915164073</v>
      </c>
      <c r="M277" s="20"/>
      <c r="N277" s="1"/>
      <c r="O277" s="13"/>
      <c r="P277" s="13"/>
      <c r="Q277" s="1"/>
      <c r="R277" s="9"/>
      <c r="S277" s="9"/>
      <c r="T277" s="1"/>
      <c r="U277" s="13"/>
      <c r="V277" s="17"/>
      <c r="W277" s="20"/>
      <c r="X277" s="20"/>
      <c r="Y277" s="20"/>
    </row>
    <row r="278" spans="2:25" x14ac:dyDescent="0.25">
      <c r="B278" s="13"/>
      <c r="C278" s="13"/>
      <c r="D278" s="1"/>
      <c r="E278" s="9">
        <f t="shared" si="25"/>
        <v>0.94821007743962049</v>
      </c>
      <c r="F278" s="9">
        <f t="shared" si="23"/>
        <v>0.91145584764862042</v>
      </c>
      <c r="G278" s="1"/>
      <c r="H278" s="13"/>
      <c r="I278" s="13"/>
      <c r="J278" s="1"/>
      <c r="K278" s="9">
        <f t="shared" si="26"/>
        <v>0.95973487883901143</v>
      </c>
      <c r="L278" s="9">
        <f t="shared" si="24"/>
        <v>0.90916040279247967</v>
      </c>
      <c r="M278" s="20"/>
      <c r="N278" s="1"/>
      <c r="O278" s="13"/>
      <c r="P278" s="13"/>
      <c r="Q278" s="1"/>
      <c r="R278" s="9"/>
      <c r="S278" s="9"/>
      <c r="T278" s="1"/>
      <c r="U278" s="13"/>
      <c r="V278" s="17"/>
      <c r="W278" s="20"/>
      <c r="X278" s="20"/>
      <c r="Y278" s="20"/>
    </row>
    <row r="279" spans="2:25" x14ac:dyDescent="0.25">
      <c r="B279" s="13"/>
      <c r="C279" s="13"/>
      <c r="D279" s="1"/>
      <c r="E279" s="9">
        <f t="shared" si="25"/>
        <v>2.4482100774396205</v>
      </c>
      <c r="F279" s="9">
        <f t="shared" si="23"/>
        <v>0.45830913268417478</v>
      </c>
      <c r="G279" s="1"/>
      <c r="H279" s="13"/>
      <c r="I279" s="13"/>
      <c r="J279" s="1"/>
      <c r="K279" s="9">
        <f t="shared" si="26"/>
        <v>2.4597348788390114</v>
      </c>
      <c r="L279" s="9">
        <f t="shared" si="24"/>
        <v>0.45290986362709718</v>
      </c>
      <c r="M279" s="20"/>
      <c r="N279" s="1"/>
      <c r="O279" s="13"/>
      <c r="P279" s="13"/>
      <c r="Q279" s="1"/>
      <c r="R279" s="9"/>
      <c r="S279" s="9"/>
      <c r="T279" s="1"/>
      <c r="U279" s="13"/>
      <c r="V279" s="17"/>
      <c r="W279" s="20"/>
      <c r="X279" s="20"/>
      <c r="Y279" s="20"/>
    </row>
    <row r="280" spans="2:25" x14ac:dyDescent="0.25">
      <c r="B280" s="13"/>
      <c r="C280" s="13"/>
      <c r="D280" s="1"/>
      <c r="E280" s="9">
        <f t="shared" si="25"/>
        <v>3.9482100774396205</v>
      </c>
      <c r="F280" s="9">
        <f t="shared" si="23"/>
        <v>-0.19339904316274112</v>
      </c>
      <c r="G280" s="1"/>
      <c r="H280" s="13"/>
      <c r="I280" s="13"/>
      <c r="J280" s="1"/>
      <c r="K280" s="9">
        <f t="shared" si="26"/>
        <v>3.9597348788390114</v>
      </c>
      <c r="L280" s="9">
        <f t="shared" si="24"/>
        <v>-0.1998729880857737</v>
      </c>
      <c r="M280" s="20"/>
      <c r="N280" s="1"/>
      <c r="O280" s="13"/>
      <c r="P280" s="13"/>
      <c r="Q280" s="1"/>
      <c r="R280" s="9"/>
      <c r="S280" s="9"/>
      <c r="T280" s="1"/>
      <c r="U280" s="13"/>
      <c r="V280" s="17"/>
      <c r="W280" s="20"/>
      <c r="X280" s="20"/>
      <c r="Y280" s="20"/>
    </row>
    <row r="281" spans="2:25" x14ac:dyDescent="0.25">
      <c r="B281" s="13"/>
      <c r="C281" s="13"/>
      <c r="D281" s="1"/>
      <c r="E281" s="9">
        <f t="shared" si="25"/>
        <v>5.4482100774396205</v>
      </c>
      <c r="F281" s="9">
        <f t="shared" si="23"/>
        <v>-0.76131749324364495</v>
      </c>
      <c r="G281" s="1"/>
      <c r="H281" s="13"/>
      <c r="I281" s="13"/>
      <c r="J281" s="1"/>
      <c r="K281" s="9">
        <f t="shared" si="26"/>
        <v>5.4597348788390114</v>
      </c>
      <c r="L281" s="9">
        <f t="shared" si="24"/>
        <v>-0.76592445300637979</v>
      </c>
      <c r="M281" s="20"/>
      <c r="N281" s="1"/>
      <c r="O281" s="13"/>
      <c r="P281" s="13"/>
      <c r="Q281" s="1"/>
      <c r="R281" s="9"/>
      <c r="S281" s="9"/>
      <c r="T281" s="1"/>
      <c r="U281" s="13"/>
      <c r="V281" s="17"/>
      <c r="W281" s="20"/>
      <c r="X281" s="20"/>
      <c r="Y281" s="20"/>
    </row>
    <row r="282" spans="2:25" x14ac:dyDescent="0.25">
      <c r="B282" s="13"/>
      <c r="C282" s="13"/>
      <c r="D282" s="1"/>
      <c r="E282" s="9">
        <f t="shared" si="25"/>
        <v>6.9482100774396205</v>
      </c>
      <c r="F282" s="9">
        <f t="shared" si="23"/>
        <v>-0.99939675210334822</v>
      </c>
      <c r="G282" s="1"/>
      <c r="H282" s="13"/>
      <c r="I282" s="13"/>
      <c r="J282" s="1"/>
      <c r="K282" s="9">
        <f t="shared" si="26"/>
        <v>6.9597348788390114</v>
      </c>
      <c r="L282" s="9">
        <f t="shared" si="24"/>
        <v>-0.99961639989725348</v>
      </c>
      <c r="M282" s="20"/>
      <c r="N282" s="1"/>
      <c r="O282" s="13"/>
      <c r="P282" s="13"/>
      <c r="Q282" s="1"/>
      <c r="R282" s="9"/>
      <c r="S282" s="9"/>
      <c r="T282" s="1"/>
      <c r="U282" s="13"/>
      <c r="V282" s="17"/>
      <c r="W282" s="20"/>
      <c r="X282" s="20"/>
      <c r="Y282" s="20"/>
    </row>
    <row r="283" spans="2:25" x14ac:dyDescent="0.25">
      <c r="B283" s="13"/>
      <c r="C283" s="13"/>
      <c r="D283" s="1"/>
      <c r="E283" s="9">
        <f t="shared" si="25"/>
        <v>8.4482100774396205</v>
      </c>
      <c r="F283" s="9">
        <f t="shared" si="23"/>
        <v>-0.80448948517286045</v>
      </c>
      <c r="G283" s="1"/>
      <c r="H283" s="13"/>
      <c r="I283" s="13"/>
      <c r="J283" s="1"/>
      <c r="K283" s="9">
        <f t="shared" si="26"/>
        <v>8.4597348788390114</v>
      </c>
      <c r="L283" s="9">
        <f t="shared" si="24"/>
        <v>-0.79954229638928964</v>
      </c>
      <c r="M283" s="20"/>
      <c r="N283" s="1"/>
      <c r="O283" s="13"/>
      <c r="P283" s="13"/>
      <c r="Q283" s="1"/>
      <c r="R283" s="9"/>
      <c r="S283" s="9"/>
      <c r="T283" s="1"/>
      <c r="U283" s="13"/>
      <c r="V283" s="17"/>
      <c r="W283" s="20"/>
      <c r="X283" s="20"/>
      <c r="Y283" s="20"/>
    </row>
    <row r="284" spans="2:25" x14ac:dyDescent="0.25">
      <c r="B284" s="13"/>
      <c r="C284" s="13"/>
      <c r="D284" s="1"/>
      <c r="E284" s="9">
        <f t="shared" si="25"/>
        <v>9.9482100774396205</v>
      </c>
      <c r="F284" s="9">
        <f t="shared" si="23"/>
        <v>-0.26103885297064433</v>
      </c>
      <c r="G284" s="1"/>
      <c r="H284" s="13"/>
      <c r="I284" s="13"/>
      <c r="J284" s="1"/>
      <c r="K284" s="9">
        <f t="shared" si="26"/>
        <v>9.9597348788390114</v>
      </c>
      <c r="L284" s="9">
        <f t="shared" si="24"/>
        <v>-0.25252079979409148</v>
      </c>
      <c r="M284" s="20"/>
      <c r="N284" s="1"/>
      <c r="O284" s="13"/>
      <c r="P284" s="13"/>
      <c r="Q284" s="1"/>
      <c r="R284" s="9"/>
      <c r="S284" s="9"/>
      <c r="T284" s="1"/>
      <c r="U284" s="13"/>
      <c r="V284" s="17"/>
      <c r="W284" s="20"/>
      <c r="X284" s="20"/>
      <c r="Y284" s="20"/>
    </row>
    <row r="285" spans="2:25" x14ac:dyDescent="0.25">
      <c r="B285" s="13"/>
      <c r="C285" s="13"/>
      <c r="D285" s="1"/>
      <c r="E285" s="9">
        <f t="shared" si="25"/>
        <v>11.44821007743962</v>
      </c>
      <c r="F285" s="9">
        <f t="shared" si="23"/>
        <v>0.39550630931298203</v>
      </c>
      <c r="G285" s="1"/>
      <c r="H285" s="13"/>
      <c r="I285" s="13"/>
      <c r="J285" s="1"/>
      <c r="K285" s="9">
        <f t="shared" si="26"/>
        <v>11.459734878839011</v>
      </c>
      <c r="L285" s="9">
        <f t="shared" si="24"/>
        <v>0.4040776805135568</v>
      </c>
      <c r="M285" s="20"/>
      <c r="N285" s="1"/>
      <c r="O285" s="13"/>
      <c r="P285" s="13"/>
      <c r="Q285" s="1"/>
      <c r="R285" s="9"/>
      <c r="S285" s="9"/>
      <c r="T285" s="1"/>
      <c r="U285" s="13"/>
      <c r="V285" s="17"/>
      <c r="W285" s="20"/>
      <c r="X285" s="20"/>
      <c r="Y285" s="20"/>
    </row>
    <row r="286" spans="2:25" x14ac:dyDescent="0.25">
      <c r="B286" s="13"/>
      <c r="C286" s="13"/>
      <c r="D286" s="1"/>
      <c r="E286" s="9">
        <f t="shared" si="25"/>
        <v>12.94821007743962</v>
      </c>
      <c r="F286" s="9">
        <f t="shared" si="23"/>
        <v>0.88069920090219667</v>
      </c>
      <c r="G286" s="1"/>
      <c r="H286" s="13"/>
      <c r="I286" s="13"/>
      <c r="J286" s="1"/>
      <c r="K286" s="9">
        <f t="shared" si="26"/>
        <v>12.959734878839011</v>
      </c>
      <c r="L286" s="9">
        <f t="shared" si="24"/>
        <v>0.88533371991216703</v>
      </c>
      <c r="M286" s="20"/>
      <c r="N286" s="1"/>
      <c r="O286" s="13"/>
      <c r="P286" s="13"/>
      <c r="Q286" s="1"/>
      <c r="R286" s="9"/>
      <c r="S286" s="9"/>
      <c r="T286" s="1"/>
      <c r="U286" s="13"/>
      <c r="V286" s="17"/>
      <c r="W286" s="20"/>
      <c r="X286" s="20"/>
      <c r="Y286" s="20"/>
    </row>
    <row r="287" spans="2:25" x14ac:dyDescent="0.25">
      <c r="B287" s="1"/>
      <c r="C287" s="1"/>
      <c r="D287" s="1"/>
      <c r="E287" s="9">
        <f t="shared" si="25"/>
        <v>14.44821007743962</v>
      </c>
      <c r="F287" s="9">
        <f t="shared" si="23"/>
        <v>0.98433102931776784</v>
      </c>
      <c r="G287" s="1"/>
      <c r="H287" s="1"/>
      <c r="I287" s="1"/>
      <c r="J287" s="1"/>
      <c r="K287" s="9">
        <f t="shared" si="26"/>
        <v>14.459734878839011</v>
      </c>
      <c r="L287" s="9">
        <f t="shared" si="24"/>
        <v>0.98241467873918631</v>
      </c>
      <c r="M287" s="20"/>
      <c r="N287" s="1"/>
      <c r="O287" s="1"/>
      <c r="P287" s="1"/>
      <c r="Q287" s="1"/>
      <c r="R287" s="9"/>
      <c r="S287" s="9"/>
      <c r="T287" s="1"/>
      <c r="U287" s="13"/>
      <c r="V287" s="17"/>
      <c r="W287" s="20"/>
      <c r="X287" s="20"/>
      <c r="Y287" s="20"/>
    </row>
    <row r="288" spans="2:25" x14ac:dyDescent="0.25">
      <c r="B288" s="1"/>
      <c r="C288" s="1"/>
      <c r="D288" s="1"/>
      <c r="E288" s="20"/>
      <c r="F288" s="20"/>
      <c r="G288" s="1"/>
      <c r="H288" s="1"/>
      <c r="I288" s="1"/>
      <c r="J288" s="1"/>
      <c r="K288" s="20"/>
      <c r="L288" s="20"/>
      <c r="M288" s="20"/>
      <c r="N288" s="1"/>
      <c r="O288" s="1"/>
      <c r="P288" s="1"/>
      <c r="Q288" s="1"/>
      <c r="R288" s="20"/>
      <c r="S288" s="20"/>
      <c r="T288" s="1"/>
      <c r="U288" s="13"/>
      <c r="V288" s="17"/>
      <c r="W288" s="20"/>
      <c r="X288" s="20"/>
      <c r="Y288" s="20"/>
    </row>
    <row r="289" spans="2:24" x14ac:dyDescent="0.25">
      <c r="B289" s="1"/>
      <c r="C289" s="1"/>
      <c r="D289" s="1"/>
      <c r="E289" s="20"/>
      <c r="F289" s="20"/>
      <c r="G289" s="1"/>
      <c r="H289" s="1"/>
      <c r="I289" s="1"/>
      <c r="J289" s="1"/>
      <c r="K289" s="20"/>
      <c r="L289" s="20"/>
      <c r="M289" s="20"/>
      <c r="N289" s="1"/>
      <c r="O289" s="1"/>
      <c r="P289" s="1"/>
      <c r="Q289" s="1"/>
      <c r="R289" s="20"/>
      <c r="S289" s="20"/>
      <c r="T289" s="1"/>
      <c r="U289" s="13"/>
      <c r="V289" s="17"/>
      <c r="W289" s="1"/>
      <c r="X289" s="1"/>
    </row>
    <row r="290" spans="2:24" x14ac:dyDescent="0.25">
      <c r="B290" s="1"/>
      <c r="C290" s="1"/>
      <c r="D290" s="1"/>
      <c r="E290" s="20"/>
      <c r="F290" s="20"/>
      <c r="G290" s="1"/>
      <c r="H290" s="1"/>
      <c r="I290" s="1"/>
      <c r="J290" s="1"/>
      <c r="K290" s="20"/>
      <c r="L290" s="20"/>
      <c r="M290" s="20"/>
      <c r="N290" s="1"/>
      <c r="O290" s="1"/>
      <c r="P290" s="1"/>
      <c r="Q290" s="1"/>
      <c r="R290" s="20"/>
      <c r="S290" s="20"/>
      <c r="T290" s="1"/>
      <c r="U290" s="13"/>
      <c r="V290" s="17"/>
      <c r="W290" s="1"/>
      <c r="X290" s="1"/>
    </row>
    <row r="291" spans="2:24" x14ac:dyDescent="0.25">
      <c r="B291" s="1"/>
      <c r="C291" s="1"/>
      <c r="D291" s="1"/>
      <c r="E291" s="20"/>
      <c r="F291" s="20"/>
      <c r="G291" s="1"/>
      <c r="H291" s="1"/>
      <c r="I291" s="1"/>
      <c r="J291" s="1"/>
      <c r="K291" s="20"/>
      <c r="L291" s="20"/>
      <c r="M291" s="20"/>
      <c r="N291" s="1"/>
      <c r="O291" s="1"/>
      <c r="P291" s="1"/>
      <c r="Q291" s="1"/>
      <c r="R291" s="20"/>
      <c r="S291" s="20"/>
      <c r="T291" s="1"/>
      <c r="U291" s="13"/>
      <c r="V291" s="17"/>
      <c r="W291" s="1"/>
      <c r="X291" s="1"/>
    </row>
    <row r="292" spans="2:24" x14ac:dyDescent="0.25">
      <c r="B292" s="1"/>
      <c r="C292" s="1"/>
      <c r="D292" s="1"/>
      <c r="E292" s="20"/>
      <c r="F292" s="20"/>
      <c r="G292" s="1"/>
      <c r="H292" s="1"/>
      <c r="I292" s="1"/>
      <c r="J292" s="1"/>
      <c r="K292" s="20"/>
      <c r="L292" s="20"/>
      <c r="M292" s="20"/>
      <c r="N292" s="1"/>
      <c r="O292" s="1"/>
      <c r="P292" s="1"/>
      <c r="Q292" s="1"/>
      <c r="R292" s="20"/>
      <c r="S292" s="20"/>
      <c r="T292" s="1"/>
      <c r="U292" s="13"/>
      <c r="V292" s="17"/>
      <c r="W292" s="1"/>
      <c r="X292" s="1"/>
    </row>
    <row r="293" spans="2:24" x14ac:dyDescent="0.25">
      <c r="B293" s="1"/>
      <c r="C293" s="1"/>
      <c r="D293" s="1"/>
      <c r="E293" s="20"/>
      <c r="F293" s="20"/>
      <c r="G293" s="1"/>
      <c r="H293" s="1"/>
      <c r="I293" s="1"/>
      <c r="J293" s="1"/>
      <c r="K293" s="20"/>
      <c r="L293" s="20"/>
      <c r="M293" s="20"/>
      <c r="N293" s="1"/>
      <c r="O293" s="1"/>
      <c r="P293" s="1"/>
      <c r="Q293" s="1"/>
      <c r="R293" s="20"/>
      <c r="S293" s="20"/>
      <c r="T293" s="1"/>
      <c r="U293" s="13"/>
      <c r="V293" s="17"/>
      <c r="W293" s="1"/>
      <c r="X293" s="1"/>
    </row>
    <row r="294" spans="2:24" x14ac:dyDescent="0.25">
      <c r="B294" s="1"/>
      <c r="C294" s="1"/>
      <c r="D294" s="1"/>
      <c r="E294" s="20"/>
      <c r="F294" s="20"/>
      <c r="G294" s="1"/>
      <c r="H294" s="1"/>
      <c r="I294" s="1"/>
      <c r="J294" s="1"/>
      <c r="K294" s="20"/>
      <c r="L294" s="20"/>
      <c r="M294" s="20"/>
      <c r="N294" s="1"/>
      <c r="O294" s="1"/>
      <c r="P294" s="1"/>
      <c r="Q294" s="1"/>
      <c r="R294" s="20"/>
      <c r="S294" s="20"/>
      <c r="T294" s="1"/>
      <c r="U294" s="13"/>
      <c r="V294" s="17"/>
      <c r="W294" s="1"/>
      <c r="X294" s="1"/>
    </row>
    <row r="295" spans="2:24" x14ac:dyDescent="0.25">
      <c r="B295" s="1"/>
      <c r="C295" s="1"/>
      <c r="D295" s="1"/>
      <c r="E295" s="20"/>
      <c r="F295" s="20"/>
      <c r="G295" s="1"/>
      <c r="H295" s="1"/>
      <c r="I295" s="1"/>
      <c r="J295" s="1"/>
      <c r="K295" s="20"/>
      <c r="L295" s="20"/>
      <c r="M295" s="20"/>
      <c r="N295" s="1"/>
      <c r="O295" s="1"/>
      <c r="P295" s="1"/>
      <c r="Q295" s="1"/>
      <c r="R295" s="20"/>
      <c r="S295" s="20"/>
      <c r="T295" s="1"/>
      <c r="U295" s="13"/>
      <c r="V295" s="17"/>
      <c r="W295" s="1"/>
      <c r="X295" s="1"/>
    </row>
    <row r="296" spans="2:24" x14ac:dyDescent="0.25">
      <c r="B296" s="1"/>
      <c r="C296" s="1"/>
      <c r="D296" s="1"/>
      <c r="E296" s="20"/>
      <c r="F296" s="20"/>
      <c r="G296" s="1"/>
      <c r="H296" s="1"/>
      <c r="I296" s="1"/>
      <c r="J296" s="1"/>
      <c r="K296" s="20"/>
      <c r="L296" s="20"/>
      <c r="M296" s="20"/>
      <c r="N296" s="1"/>
      <c r="O296" s="1"/>
      <c r="P296" s="1"/>
      <c r="Q296" s="1"/>
      <c r="R296" s="20"/>
      <c r="S296" s="20"/>
      <c r="T296" s="1"/>
      <c r="U296" s="1"/>
      <c r="V296" s="1"/>
      <c r="W296" s="1"/>
      <c r="X296" s="1"/>
    </row>
    <row r="297" spans="2:24" x14ac:dyDescent="0.25">
      <c r="B297" s="1"/>
      <c r="C297" s="1"/>
      <c r="D297" s="1"/>
      <c r="E297" s="20"/>
      <c r="F297" s="20"/>
      <c r="G297" s="1"/>
      <c r="H297" s="1"/>
      <c r="I297" s="1"/>
      <c r="J297" s="1"/>
      <c r="K297" s="20"/>
      <c r="L297" s="20"/>
      <c r="M297" s="20"/>
      <c r="N297" s="1"/>
      <c r="O297" s="1"/>
      <c r="P297" s="1"/>
      <c r="Q297" s="1"/>
      <c r="R297" s="20"/>
      <c r="S297" s="20"/>
      <c r="T297" s="1"/>
      <c r="U297" s="1"/>
      <c r="V297" s="1"/>
      <c r="W297" s="1"/>
      <c r="X297" s="1"/>
    </row>
    <row r="298" spans="2:24" x14ac:dyDescent="0.25">
      <c r="B298" s="1"/>
      <c r="C298" s="1"/>
      <c r="D298" s="1"/>
      <c r="E298" s="20"/>
      <c r="F298" s="20"/>
      <c r="G298" s="1"/>
      <c r="H298" s="1"/>
      <c r="I298" s="1"/>
      <c r="J298" s="1"/>
      <c r="K298" s="20"/>
      <c r="L298" s="20"/>
      <c r="M298" s="20"/>
      <c r="N298" s="1"/>
      <c r="O298" s="1"/>
      <c r="P298" s="1"/>
      <c r="Q298" s="1"/>
      <c r="R298" s="20"/>
      <c r="S298" s="20"/>
      <c r="T298" s="1"/>
      <c r="U298" s="1"/>
      <c r="V298" s="1"/>
      <c r="W298" s="1"/>
      <c r="X298" s="1"/>
    </row>
    <row r="299" spans="2:24" x14ac:dyDescent="0.25">
      <c r="B299" s="1"/>
      <c r="C299" s="1"/>
      <c r="D299" s="1"/>
      <c r="E299" s="20"/>
      <c r="F299" s="20"/>
      <c r="G299" s="1"/>
      <c r="H299" s="1"/>
      <c r="I299" s="1"/>
      <c r="J299" s="1"/>
      <c r="K299" s="20"/>
      <c r="L299" s="20"/>
      <c r="M299" s="20"/>
      <c r="N299" s="1"/>
      <c r="O299" s="1"/>
      <c r="P299" s="1"/>
      <c r="Q299" s="1"/>
      <c r="R299" s="20"/>
      <c r="S299" s="20"/>
      <c r="T299" s="1"/>
      <c r="U299" s="1"/>
      <c r="V299" s="1"/>
      <c r="W299" s="1"/>
      <c r="X299" s="1"/>
    </row>
    <row r="300" spans="2:24" x14ac:dyDescent="0.25">
      <c r="B300" s="1"/>
      <c r="C300" s="1"/>
      <c r="D300" s="1"/>
      <c r="E300" s="20"/>
      <c r="F300" s="20"/>
      <c r="G300" s="1"/>
      <c r="H300" s="1"/>
      <c r="I300" s="1"/>
      <c r="J300" s="1"/>
      <c r="K300" s="20"/>
      <c r="L300" s="20"/>
      <c r="M300" s="20"/>
      <c r="N300" s="1"/>
      <c r="O300" s="1"/>
      <c r="P300" s="1"/>
      <c r="Q300" s="1"/>
      <c r="R300" s="20"/>
      <c r="S300" s="20"/>
      <c r="T300" s="1"/>
      <c r="U300" s="1"/>
      <c r="V300" s="1"/>
      <c r="W300" s="1"/>
      <c r="X300" s="1"/>
    </row>
    <row r="301" spans="2:24" x14ac:dyDescent="0.25">
      <c r="B301" s="1"/>
      <c r="C301" s="1"/>
      <c r="D301" s="1"/>
      <c r="E301" s="20"/>
      <c r="F301" s="1"/>
      <c r="G301" s="1"/>
      <c r="H301" s="1"/>
      <c r="I301" s="1"/>
      <c r="J301" s="1"/>
      <c r="K301" s="1"/>
      <c r="L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</row>
    <row r="302" spans="2:24" x14ac:dyDescent="0.25">
      <c r="B302" s="1"/>
      <c r="C302" s="1"/>
      <c r="D302" s="1"/>
      <c r="E302" s="20"/>
      <c r="F302" s="1"/>
      <c r="G302" s="1"/>
      <c r="H302" s="1"/>
      <c r="I302" s="1"/>
      <c r="J302" s="1"/>
      <c r="K302" s="1"/>
      <c r="L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</row>
    <row r="303" spans="2:24" x14ac:dyDescent="0.25">
      <c r="B303" s="1"/>
      <c r="C303" s="1"/>
      <c r="D303" s="1"/>
      <c r="E303" s="20"/>
      <c r="F303" s="1"/>
      <c r="G303" s="1"/>
      <c r="H303" s="1"/>
      <c r="I303" s="1"/>
      <c r="J303" s="1"/>
      <c r="K303" s="1"/>
      <c r="L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</row>
    <row r="304" spans="2:24" x14ac:dyDescent="0.25">
      <c r="B304" s="1"/>
      <c r="C304" s="1"/>
      <c r="D304" s="1"/>
      <c r="E304" s="20"/>
      <c r="F304" s="1"/>
      <c r="G304" s="1"/>
      <c r="H304" s="1"/>
      <c r="I304" s="1"/>
      <c r="J304" s="1"/>
      <c r="K304" s="1"/>
      <c r="L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</row>
    <row r="305" spans="2:24" x14ac:dyDescent="0.25">
      <c r="B305" s="1"/>
      <c r="C305" s="1"/>
      <c r="D305" s="1"/>
      <c r="E305" s="20"/>
      <c r="F305" s="1"/>
      <c r="G305" s="1"/>
      <c r="H305" s="1"/>
      <c r="I305" s="1"/>
      <c r="J305" s="1"/>
      <c r="K305" s="1"/>
      <c r="L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</row>
    <row r="306" spans="2:24" x14ac:dyDescent="0.25">
      <c r="B306" s="1"/>
      <c r="C306" s="1"/>
      <c r="D306" s="1"/>
      <c r="E306" s="20"/>
      <c r="F306" s="1"/>
      <c r="G306" s="1"/>
      <c r="H306" s="1"/>
      <c r="I306" s="1"/>
      <c r="J306" s="1"/>
      <c r="K306" s="1"/>
      <c r="L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</row>
    <row r="307" spans="2:24" x14ac:dyDescent="0.25">
      <c r="B307" s="1"/>
      <c r="C307" s="1"/>
      <c r="D307" s="1"/>
      <c r="E307" s="20"/>
      <c r="F307" s="1"/>
      <c r="G307" s="1"/>
      <c r="H307" s="1"/>
      <c r="I307" s="1"/>
      <c r="J307" s="1"/>
      <c r="K307" s="1"/>
      <c r="L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</row>
    <row r="308" spans="2:24" x14ac:dyDescent="0.25">
      <c r="B308" s="1"/>
      <c r="C308" s="1"/>
      <c r="D308" s="1"/>
      <c r="E308" s="20"/>
      <c r="F308" s="1"/>
      <c r="G308" s="1"/>
      <c r="H308" s="1"/>
      <c r="I308" s="1"/>
      <c r="J308" s="1"/>
      <c r="K308" s="1"/>
      <c r="L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</row>
    <row r="309" spans="2:24" x14ac:dyDescent="0.25"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</row>
    <row r="310" spans="2:24" x14ac:dyDescent="0.25"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</row>
    <row r="311" spans="2:24" x14ac:dyDescent="0.25"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</row>
    <row r="312" spans="2:24" x14ac:dyDescent="0.25"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</row>
    <row r="313" spans="2:24" x14ac:dyDescent="0.2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</row>
    <row r="314" spans="2:24" x14ac:dyDescent="0.25"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N314" s="1"/>
      <c r="O314" s="1"/>
      <c r="P314" s="1"/>
      <c r="Q314" s="1"/>
      <c r="R314" s="1"/>
      <c r="S314" s="1"/>
      <c r="T314" s="1"/>
      <c r="U314" s="1"/>
      <c r="V314" s="1"/>
    </row>
    <row r="315" spans="2:24" x14ac:dyDescent="0.25"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N315" s="1"/>
      <c r="O315" s="1"/>
      <c r="P315" s="1"/>
      <c r="Q315" s="1"/>
      <c r="R315" s="1"/>
      <c r="S315" s="1"/>
      <c r="T315" s="1"/>
      <c r="U315" s="1"/>
      <c r="V315" s="1"/>
    </row>
    <row r="316" spans="2:24" x14ac:dyDescent="0.25">
      <c r="B316" s="1" t="s">
        <v>33</v>
      </c>
      <c r="C316" s="1"/>
      <c r="D316" s="1"/>
      <c r="E316" s="1"/>
      <c r="F316" s="1"/>
      <c r="G316" s="1"/>
      <c r="H316" s="1"/>
      <c r="I316" s="1"/>
      <c r="J316" s="1"/>
      <c r="K316" s="1"/>
      <c r="L316" s="1"/>
      <c r="N316" s="1"/>
      <c r="O316" s="1"/>
      <c r="P316" s="1"/>
      <c r="Q316" s="1"/>
      <c r="R316" s="1"/>
      <c r="S316" s="1"/>
      <c r="T316" s="1"/>
      <c r="U316" s="1"/>
      <c r="V316" s="1"/>
    </row>
    <row r="317" spans="2:24" x14ac:dyDescent="0.25">
      <c r="B317" s="1" t="s">
        <v>34</v>
      </c>
      <c r="C317" s="1"/>
      <c r="D317" s="1"/>
      <c r="E317" s="1"/>
      <c r="F317" s="1"/>
      <c r="G317" s="1"/>
      <c r="H317" s="1"/>
      <c r="I317" s="1"/>
      <c r="J317" s="1"/>
      <c r="K317" s="1"/>
      <c r="L317" s="1"/>
      <c r="N317" s="1"/>
      <c r="O317" s="1"/>
      <c r="P317" s="1"/>
      <c r="Q317" s="1"/>
      <c r="R317" s="1"/>
      <c r="S317" s="1"/>
      <c r="T317" s="1"/>
      <c r="U317" s="1"/>
      <c r="V317" s="1"/>
    </row>
    <row r="318" spans="2:24" x14ac:dyDescent="0.25">
      <c r="B318" s="30" t="s">
        <v>20</v>
      </c>
      <c r="C318" s="29">
        <v>10</v>
      </c>
      <c r="D318" s="29" t="s">
        <v>9</v>
      </c>
      <c r="E318" s="1"/>
      <c r="F318" s="1"/>
      <c r="G318" s="1"/>
      <c r="H318" s="1"/>
      <c r="I318" s="1"/>
      <c r="J318" s="1"/>
      <c r="K318" s="1"/>
      <c r="L318" s="1"/>
      <c r="N318" s="1"/>
      <c r="O318" s="1"/>
      <c r="P318" s="1"/>
      <c r="Q318" s="1"/>
      <c r="R318" s="1"/>
      <c r="S318" s="1"/>
      <c r="T318" s="1"/>
      <c r="U318" s="1"/>
      <c r="V318" s="1"/>
    </row>
    <row r="319" spans="2:24" x14ac:dyDescent="0.25">
      <c r="B319" s="27"/>
      <c r="C319" s="27"/>
      <c r="D319" s="27" t="s">
        <v>31</v>
      </c>
      <c r="E319" s="26"/>
      <c r="F319" s="26"/>
      <c r="G319" s="26"/>
      <c r="H319" s="26"/>
      <c r="I319" s="26"/>
      <c r="J319" s="22"/>
      <c r="K319" s="1"/>
      <c r="L319" s="1"/>
      <c r="N319" s="1"/>
      <c r="O319" s="1"/>
      <c r="P319" s="1"/>
      <c r="Q319" s="1"/>
      <c r="R319" s="1"/>
      <c r="S319" s="1"/>
      <c r="T319" s="1"/>
      <c r="U319" s="1"/>
      <c r="V319" s="1"/>
    </row>
    <row r="320" spans="2:24" x14ac:dyDescent="0.25">
      <c r="B320" s="28" t="s">
        <v>35</v>
      </c>
      <c r="C320" s="28" t="s">
        <v>36</v>
      </c>
      <c r="D320" s="28" t="s">
        <v>15</v>
      </c>
      <c r="E320" s="28" t="s">
        <v>11</v>
      </c>
      <c r="F320" s="28" t="s">
        <v>37</v>
      </c>
      <c r="G320" s="28" t="s">
        <v>38</v>
      </c>
      <c r="H320" s="28" t="s">
        <v>39</v>
      </c>
      <c r="J320" s="24"/>
      <c r="K320" s="25"/>
      <c r="L320" s="25"/>
      <c r="N320" s="25"/>
      <c r="O320" s="25"/>
      <c r="P320" s="25"/>
      <c r="Q320" s="25"/>
      <c r="R320" s="25"/>
      <c r="S320" s="25"/>
      <c r="T320" s="1"/>
      <c r="U320" s="1"/>
      <c r="V320" s="1"/>
    </row>
    <row r="321" spans="2:22" x14ac:dyDescent="0.25">
      <c r="B321" s="27">
        <f>(2*3.14)/3</f>
        <v>2.0933333333333333</v>
      </c>
      <c r="C321" s="27">
        <v>0</v>
      </c>
      <c r="D321" s="13">
        <v>9.2833231253803078E-2</v>
      </c>
      <c r="E321" s="28">
        <v>5</v>
      </c>
      <c r="F321" s="27">
        <v>2.2216418432689835</v>
      </c>
      <c r="G321" s="27">
        <f t="shared" ref="G321:G341" si="27">(($F$321/2)*$B$321)*((SINH($D$321*($E$321+C321)))/(COSH($D$321*$E$321)))</f>
        <v>1.0079642833253597</v>
      </c>
      <c r="H321" s="27">
        <f t="shared" ref="H321:H341" si="28">(($F$321/2)*$B$321)*((COSH($D$321*($E$321+C321)))/(COSH($D$321*$E$321)))</f>
        <v>2.325318462621536</v>
      </c>
      <c r="J321" s="23"/>
      <c r="K321" s="25"/>
      <c r="L321" s="25"/>
      <c r="N321" s="25"/>
      <c r="O321" s="25"/>
      <c r="P321" s="25"/>
      <c r="Q321" s="25"/>
      <c r="R321" s="25"/>
      <c r="S321" s="25"/>
      <c r="T321" s="1"/>
      <c r="U321" s="1"/>
      <c r="V321" s="1"/>
    </row>
    <row r="322" spans="2:22" x14ac:dyDescent="0.25">
      <c r="B322" s="27"/>
      <c r="C322" s="27">
        <v>-0.1</v>
      </c>
      <c r="D322" s="27"/>
      <c r="E322" s="27"/>
      <c r="F322" s="27"/>
      <c r="G322" s="27">
        <f t="shared" si="27"/>
        <v>0.98642072414642867</v>
      </c>
      <c r="H322" s="27">
        <f t="shared" si="28"/>
        <v>2.316061268873201</v>
      </c>
      <c r="J322" s="23"/>
      <c r="K322" s="25"/>
      <c r="L322" s="25"/>
      <c r="N322" s="25"/>
      <c r="O322" s="25"/>
      <c r="P322" s="25"/>
      <c r="Q322" s="25"/>
      <c r="R322" s="25"/>
      <c r="S322" s="25"/>
      <c r="T322" s="1"/>
      <c r="U322" s="1"/>
      <c r="V322" s="1"/>
    </row>
    <row r="323" spans="2:22" x14ac:dyDescent="0.25">
      <c r="B323" s="27"/>
      <c r="C323" s="27">
        <v>-0.2</v>
      </c>
      <c r="D323" s="27"/>
      <c r="E323" s="27"/>
      <c r="F323" s="27"/>
      <c r="G323" s="27">
        <f t="shared" si="27"/>
        <v>0.96496217540307061</v>
      </c>
      <c r="H323" s="27">
        <f t="shared" si="28"/>
        <v>2.3070036749228651</v>
      </c>
      <c r="J323" s="23"/>
      <c r="K323" s="25"/>
      <c r="L323" s="25"/>
      <c r="N323" s="25"/>
      <c r="O323" s="25"/>
      <c r="P323" s="25"/>
      <c r="Q323" s="25"/>
      <c r="R323" s="25"/>
      <c r="S323" s="25"/>
      <c r="T323" s="1"/>
      <c r="U323" s="1"/>
      <c r="V323" s="1"/>
    </row>
    <row r="324" spans="2:22" x14ac:dyDescent="0.25">
      <c r="B324" s="27"/>
      <c r="C324" s="27">
        <v>-0.30000000000000004</v>
      </c>
      <c r="D324" s="27"/>
      <c r="E324" s="27"/>
      <c r="F324" s="27"/>
      <c r="G324" s="27">
        <f t="shared" si="27"/>
        <v>0.94358678778238081</v>
      </c>
      <c r="H324" s="27">
        <f t="shared" si="28"/>
        <v>2.2981449001806755</v>
      </c>
      <c r="J324" s="23"/>
      <c r="K324" s="25"/>
      <c r="L324" s="25"/>
      <c r="N324" s="25"/>
      <c r="O324" s="25"/>
      <c r="P324" s="25"/>
      <c r="Q324" s="25"/>
      <c r="R324" s="25"/>
      <c r="S324" s="25"/>
      <c r="T324" s="1"/>
      <c r="U324" s="1"/>
      <c r="V324" s="1"/>
    </row>
    <row r="325" spans="2:22" x14ac:dyDescent="0.25">
      <c r="B325" s="27"/>
      <c r="C325" s="27">
        <v>-0.4</v>
      </c>
      <c r="D325" s="27"/>
      <c r="E325" s="27"/>
      <c r="F325" s="27"/>
      <c r="G325" s="27">
        <f t="shared" si="27"/>
        <v>0.92229271913833721</v>
      </c>
      <c r="H325" s="27">
        <f t="shared" si="28"/>
        <v>2.2894841811911619</v>
      </c>
      <c r="J325" s="23"/>
      <c r="K325" s="25"/>
      <c r="L325" s="25"/>
      <c r="N325" s="25"/>
      <c r="O325" s="25"/>
      <c r="P325" s="25"/>
      <c r="Q325" s="25"/>
      <c r="R325" s="25"/>
      <c r="S325" s="25"/>
      <c r="T325" s="1"/>
      <c r="U325" s="1"/>
      <c r="V325" s="1"/>
    </row>
    <row r="326" spans="2:22" x14ac:dyDescent="0.25">
      <c r="B326" s="27"/>
      <c r="C326" s="27">
        <v>-0.5</v>
      </c>
      <c r="D326" s="27"/>
      <c r="E326" s="27"/>
      <c r="F326" s="27"/>
      <c r="G326" s="27">
        <f t="shared" si="27"/>
        <v>0.90107813433304662</v>
      </c>
      <c r="H326" s="27">
        <f t="shared" si="28"/>
        <v>2.281020771567436</v>
      </c>
      <c r="J326" s="23"/>
      <c r="K326" s="25"/>
      <c r="L326" s="25"/>
      <c r="N326" s="25"/>
      <c r="O326" s="25"/>
      <c r="P326" s="25"/>
      <c r="Q326" s="25"/>
      <c r="R326" s="25"/>
      <c r="S326" s="25"/>
      <c r="T326" s="1"/>
      <c r="U326" s="1"/>
      <c r="V326" s="1"/>
    </row>
    <row r="327" spans="2:22" x14ac:dyDescent="0.25">
      <c r="B327" s="27"/>
      <c r="C327" s="27">
        <v>-0.6</v>
      </c>
      <c r="D327" s="27"/>
      <c r="E327" s="27"/>
      <c r="F327" s="27"/>
      <c r="G327" s="27">
        <f t="shared" si="27"/>
        <v>0.87994120507858742</v>
      </c>
      <c r="H327" s="27">
        <f t="shared" si="28"/>
        <v>2.2727539419268719</v>
      </c>
      <c r="J327" s="23"/>
      <c r="K327" s="25"/>
      <c r="L327" s="25"/>
      <c r="N327" s="25"/>
      <c r="O327" s="25"/>
      <c r="P327" s="25"/>
      <c r="Q327" s="25"/>
      <c r="R327" s="25"/>
      <c r="S327" s="25"/>
    </row>
    <row r="328" spans="2:22" x14ac:dyDescent="0.25">
      <c r="B328" s="27"/>
      <c r="C328" s="27">
        <v>-0.7</v>
      </c>
      <c r="D328" s="27"/>
      <c r="E328" s="27"/>
      <c r="F328" s="27"/>
      <c r="G328" s="27">
        <f t="shared" si="27"/>
        <v>0.85888010977944929</v>
      </c>
      <c r="H328" s="27">
        <f t="shared" si="28"/>
        <v>2.264682979828244</v>
      </c>
      <c r="J328" s="23"/>
      <c r="K328" s="25"/>
      <c r="L328" s="25"/>
      <c r="N328" s="25"/>
      <c r="O328" s="25"/>
      <c r="P328" s="25"/>
      <c r="Q328" s="25"/>
      <c r="R328" s="25"/>
      <c r="S328" s="25"/>
    </row>
    <row r="329" spans="2:22" x14ac:dyDescent="0.25">
      <c r="B329" s="27"/>
      <c r="C329" s="27">
        <v>-0.79999999999999993</v>
      </c>
      <c r="D329" s="27"/>
      <c r="E329" s="27"/>
      <c r="F329" s="27"/>
      <c r="G329" s="27">
        <f t="shared" si="27"/>
        <v>0.83789303337554566</v>
      </c>
      <c r="H329" s="27">
        <f t="shared" si="28"/>
        <v>2.2568071897103326</v>
      </c>
      <c r="J329" s="23"/>
      <c r="K329" s="25"/>
      <c r="L329" s="25"/>
      <c r="N329" s="25"/>
      <c r="O329" s="25"/>
      <c r="P329" s="25"/>
      <c r="Q329" s="25"/>
      <c r="R329" s="25"/>
      <c r="S329" s="25"/>
    </row>
    <row r="330" spans="2:22" x14ac:dyDescent="0.25">
      <c r="B330" s="27"/>
      <c r="C330" s="27">
        <v>-0.89999999999999991</v>
      </c>
      <c r="D330" s="27"/>
      <c r="E330" s="27"/>
      <c r="F330" s="27"/>
      <c r="G330" s="27">
        <f t="shared" si="27"/>
        <v>0.81697816718579019</v>
      </c>
      <c r="H330" s="27">
        <f t="shared" si="28"/>
        <v>2.2491258928319753</v>
      </c>
      <c r="J330" s="23"/>
      <c r="K330" s="25"/>
      <c r="L330" s="25"/>
      <c r="N330" s="25"/>
      <c r="O330" s="25"/>
      <c r="P330" s="25"/>
      <c r="Q330" s="25"/>
      <c r="R330" s="25"/>
      <c r="S330" s="25"/>
    </row>
    <row r="331" spans="2:22" x14ac:dyDescent="0.25">
      <c r="B331" s="27"/>
      <c r="C331" s="27">
        <v>-0.99999999999999989</v>
      </c>
      <c r="D331" s="27"/>
      <c r="E331" s="27"/>
      <c r="F331" s="27"/>
      <c r="G331" s="27">
        <f t="shared" si="27"/>
        <v>0.79613370875222511</v>
      </c>
      <c r="H331" s="27">
        <f t="shared" si="28"/>
        <v>2.2416384272135752</v>
      </c>
      <c r="J331" s="23"/>
      <c r="K331" s="25"/>
      <c r="L331" s="25"/>
      <c r="N331" s="25"/>
      <c r="O331" s="25"/>
      <c r="P331" s="25"/>
      <c r="Q331" s="25"/>
      <c r="R331" s="25"/>
      <c r="S331" s="25"/>
    </row>
    <row r="332" spans="2:22" x14ac:dyDescent="0.25">
      <c r="B332" s="27"/>
      <c r="C332" s="27">
        <v>-1.0999999999999999</v>
      </c>
      <c r="D332" s="27"/>
      <c r="E332" s="27"/>
      <c r="F332" s="27"/>
      <c r="G332" s="27">
        <f t="shared" si="27"/>
        <v>0.77535786168468168</v>
      </c>
      <c r="H332" s="27">
        <f t="shared" si="28"/>
        <v>2.2343441475800496</v>
      </c>
      <c r="J332" s="23"/>
      <c r="K332" s="25"/>
      <c r="L332" s="25"/>
      <c r="N332" s="25"/>
      <c r="O332" s="25"/>
      <c r="P332" s="25"/>
      <c r="Q332" s="25"/>
      <c r="R332" s="25"/>
      <c r="S332" s="25"/>
    </row>
    <row r="333" spans="2:22" x14ac:dyDescent="0.25">
      <c r="B333" s="27"/>
      <c r="C333" s="27">
        <v>-1.2</v>
      </c>
      <c r="D333" s="27"/>
      <c r="E333" s="27"/>
      <c r="F333" s="27"/>
      <c r="G333" s="27">
        <f t="shared" si="27"/>
        <v>0.75464883550596706</v>
      </c>
      <c r="H333" s="27">
        <f t="shared" si="28"/>
        <v>2.2272424253052225</v>
      </c>
      <c r="J333" s="23"/>
      <c r="K333" s="25"/>
      <c r="L333" s="25"/>
      <c r="N333" s="25"/>
      <c r="O333" s="25"/>
      <c r="P333" s="25"/>
      <c r="Q333" s="25"/>
      <c r="R333" s="25"/>
      <c r="S333" s="25"/>
    </row>
    <row r="334" spans="2:22" x14ac:dyDescent="0.25">
      <c r="B334" s="27"/>
      <c r="C334" s="27">
        <v>-1.3</v>
      </c>
      <c r="D334" s="27"/>
      <c r="E334" s="27"/>
      <c r="F334" s="27"/>
      <c r="G334" s="27">
        <f t="shared" si="27"/>
        <v>0.73400484549756118</v>
      </c>
      <c r="H334" s="27">
        <f t="shared" si="28"/>
        <v>2.2203326483576453</v>
      </c>
      <c r="J334" s="23"/>
      <c r="K334" s="25"/>
      <c r="L334" s="25"/>
      <c r="N334" s="25"/>
      <c r="O334" s="25"/>
      <c r="P334" s="25"/>
      <c r="Q334" s="25"/>
      <c r="R334" s="25"/>
      <c r="S334" s="25"/>
    </row>
    <row r="335" spans="2:22" x14ac:dyDescent="0.25">
      <c r="B335" s="27"/>
      <c r="C335" s="27">
        <v>-1.4000000000000001</v>
      </c>
      <c r="D335" s="27"/>
      <c r="E335" s="27"/>
      <c r="F335" s="27"/>
      <c r="G335" s="27">
        <f t="shared" si="27"/>
        <v>0.71342411254580573</v>
      </c>
      <c r="H335" s="27">
        <f t="shared" si="28"/>
        <v>2.2136142212478553</v>
      </c>
      <c r="J335" s="23"/>
      <c r="K335" s="25"/>
      <c r="L335" s="25"/>
      <c r="N335" s="25"/>
      <c r="O335" s="25"/>
      <c r="P335" s="25"/>
      <c r="Q335" s="25"/>
      <c r="R335" s="25"/>
      <c r="S335" s="25"/>
    </row>
    <row r="336" spans="2:22" x14ac:dyDescent="0.25">
      <c r="B336" s="26"/>
      <c r="C336" s="27">
        <v>-1.5000000000000002</v>
      </c>
      <c r="D336" s="27"/>
      <c r="E336" s="27"/>
      <c r="F336" s="27"/>
      <c r="G336" s="27">
        <f t="shared" si="27"/>
        <v>0.69290486298858145</v>
      </c>
      <c r="H336" s="27">
        <f t="shared" si="28"/>
        <v>2.2070865649770521</v>
      </c>
      <c r="J336" s="23"/>
      <c r="K336" s="25"/>
      <c r="L336" s="25"/>
      <c r="N336" s="25"/>
      <c r="O336" s="25"/>
      <c r="P336" s="25"/>
      <c r="Q336" s="25"/>
      <c r="R336" s="25"/>
      <c r="S336" s="25"/>
    </row>
    <row r="337" spans="2:10" x14ac:dyDescent="0.25">
      <c r="B337" s="26"/>
      <c r="C337" s="27">
        <v>-1.6000000000000003</v>
      </c>
      <c r="D337" s="27"/>
      <c r="E337" s="27"/>
      <c r="F337" s="27"/>
      <c r="G337" s="27">
        <f t="shared" si="27"/>
        <v>0.67244532846245009</v>
      </c>
      <c r="H337" s="27">
        <f t="shared" si="28"/>
        <v>2.2007491169872022</v>
      </c>
      <c r="J337" s="23"/>
    </row>
    <row r="338" spans="2:10" x14ac:dyDescent="0.25">
      <c r="B338" s="26"/>
      <c r="C338" s="27">
        <v>-1.7000000000000004</v>
      </c>
      <c r="D338" s="27"/>
      <c r="E338" s="27"/>
      <c r="F338" s="27"/>
      <c r="G338" s="27">
        <f t="shared" si="27"/>
        <v>0.65204374575025859</v>
      </c>
      <c r="H338" s="27">
        <f t="shared" si="28"/>
        <v>2.1946013311125565</v>
      </c>
      <c r="J338" s="23"/>
    </row>
    <row r="339" spans="2:10" x14ac:dyDescent="0.25">
      <c r="B339" s="26"/>
      <c r="C339" s="27">
        <v>-1.8000000000000005</v>
      </c>
      <c r="D339" s="27"/>
      <c r="E339" s="27"/>
      <c r="F339" s="27"/>
      <c r="G339" s="27">
        <f t="shared" si="27"/>
        <v>0.63169835662918128</v>
      </c>
      <c r="H339" s="27">
        <f t="shared" si="28"/>
        <v>2.1886426775325813</v>
      </c>
      <c r="J339" s="23"/>
    </row>
    <row r="340" spans="2:10" x14ac:dyDescent="0.25">
      <c r="B340" s="26"/>
      <c r="C340" s="27">
        <v>-1.9000000000000006</v>
      </c>
      <c r="D340" s="27"/>
      <c r="E340" s="27"/>
      <c r="F340" s="27"/>
      <c r="G340" s="27">
        <f t="shared" si="27"/>
        <v>0.61140740771919588</v>
      </c>
      <c r="H340" s="27">
        <f t="shared" si="28"/>
        <v>2.1828726427262963</v>
      </c>
      <c r="J340" s="23"/>
    </row>
    <row r="341" spans="2:10" x14ac:dyDescent="0.25">
      <c r="B341" s="26"/>
      <c r="C341" s="27">
        <v>-2.0000000000000004</v>
      </c>
      <c r="D341" s="27"/>
      <c r="E341" s="27"/>
      <c r="F341" s="27"/>
      <c r="G341" s="27">
        <f t="shared" si="27"/>
        <v>0.59116915033197637</v>
      </c>
      <c r="H341" s="27">
        <f t="shared" si="28"/>
        <v>2.1772907294280222</v>
      </c>
      <c r="J341" s="23"/>
    </row>
    <row r="342" spans="2:10" x14ac:dyDescent="0.25">
      <c r="B342" s="22"/>
      <c r="C342" s="27"/>
      <c r="D342" s="22"/>
      <c r="E342" s="22"/>
      <c r="F342" s="22"/>
      <c r="G342" s="22"/>
      <c r="H342" s="22"/>
      <c r="I342" s="22"/>
      <c r="J342" s="22"/>
    </row>
    <row r="343" spans="2:10" x14ac:dyDescent="0.25">
      <c r="B343" s="31"/>
      <c r="C343" s="21"/>
      <c r="D343" s="21"/>
      <c r="E343" s="27"/>
      <c r="F343" s="27"/>
      <c r="G343" s="27"/>
      <c r="H343" s="27"/>
      <c r="I343" s="23"/>
      <c r="J343" s="23"/>
    </row>
    <row r="344" spans="2:10" x14ac:dyDescent="0.25">
      <c r="B344" s="27"/>
      <c r="C344" s="27"/>
      <c r="D344" s="27" t="s">
        <v>29</v>
      </c>
      <c r="E344" s="27"/>
      <c r="F344" s="27"/>
      <c r="G344" s="27"/>
      <c r="H344" s="27"/>
      <c r="I344" s="23"/>
      <c r="J344" s="23"/>
    </row>
    <row r="345" spans="2:10" x14ac:dyDescent="0.25">
      <c r="B345" s="28" t="s">
        <v>35</v>
      </c>
      <c r="C345" s="28" t="s">
        <v>36</v>
      </c>
      <c r="D345" s="28" t="s">
        <v>15</v>
      </c>
      <c r="E345" s="28" t="s">
        <v>11</v>
      </c>
      <c r="F345" s="28" t="s">
        <v>37</v>
      </c>
      <c r="G345" s="28" t="s">
        <v>38</v>
      </c>
      <c r="H345" s="28" t="s">
        <v>39</v>
      </c>
      <c r="I345" s="23"/>
      <c r="J345" s="23"/>
    </row>
    <row r="346" spans="2:10" x14ac:dyDescent="0.25">
      <c r="B346" s="27">
        <f>(2*3.14)/3</f>
        <v>2.0933333333333333</v>
      </c>
      <c r="C346" s="27">
        <f>-2</f>
        <v>-2</v>
      </c>
      <c r="D346" s="13">
        <v>4.0302432412869071E-2</v>
      </c>
      <c r="E346" s="28">
        <v>100</v>
      </c>
      <c r="F346" s="27">
        <v>2</v>
      </c>
      <c r="G346" s="27">
        <f t="shared" ref="G346:G363" si="29">(($F$346/2)*$B$321)*((SINH($D$346*($E$346+C346)))/(COSH($D$346*$E$346)))</f>
        <v>1.9298958216954833</v>
      </c>
      <c r="H346" s="27">
        <f t="shared" ref="H346:H363" si="30">(($F$346/2)*$B$321)*((COSH($D$346*($E$346+C346)))/(COSH($D$346*$E$346)))</f>
        <v>1.9313283813470215</v>
      </c>
      <c r="I346" s="23"/>
      <c r="J346" s="23"/>
    </row>
    <row r="347" spans="2:10" x14ac:dyDescent="0.25">
      <c r="B347" s="27"/>
      <c r="C347" s="27">
        <f>C346-1</f>
        <v>-3</v>
      </c>
      <c r="D347" s="27"/>
      <c r="E347" s="27"/>
      <c r="F347" s="27"/>
      <c r="G347" s="27">
        <f t="shared" si="29"/>
        <v>1.8536050803752069</v>
      </c>
      <c r="H347" s="27">
        <f t="shared" si="30"/>
        <v>1.8550965548972373</v>
      </c>
      <c r="I347" s="23"/>
      <c r="J347" s="23"/>
    </row>
    <row r="348" spans="2:10" x14ac:dyDescent="0.25">
      <c r="B348" s="27"/>
      <c r="C348" s="27">
        <f t="shared" ref="C348:C354" si="31">C347-1</f>
        <v>-4</v>
      </c>
      <c r="D348" s="27"/>
      <c r="E348" s="27"/>
      <c r="F348" s="27"/>
      <c r="G348" s="27">
        <f t="shared" si="29"/>
        <v>1.7803255314981441</v>
      </c>
      <c r="H348" s="27">
        <f t="shared" si="30"/>
        <v>1.7818783437998711</v>
      </c>
      <c r="I348" s="23"/>
      <c r="J348" s="23"/>
    </row>
    <row r="349" spans="2:10" x14ac:dyDescent="0.25">
      <c r="B349" s="27"/>
      <c r="C349" s="27">
        <f t="shared" si="31"/>
        <v>-5</v>
      </c>
      <c r="D349" s="27"/>
      <c r="E349" s="27"/>
      <c r="F349" s="27"/>
      <c r="G349" s="27">
        <f t="shared" si="29"/>
        <v>1.7099381320026659</v>
      </c>
      <c r="H349" s="27">
        <f t="shared" si="30"/>
        <v>1.7115548046368794</v>
      </c>
      <c r="I349" s="23"/>
      <c r="J349" s="23"/>
    </row>
    <row r="350" spans="2:10" x14ac:dyDescent="0.25">
      <c r="B350" s="27"/>
      <c r="C350" s="27">
        <f t="shared" si="31"/>
        <v>-6</v>
      </c>
      <c r="D350" s="27"/>
      <c r="E350" s="27"/>
      <c r="F350" s="27"/>
      <c r="G350" s="27">
        <f t="shared" si="29"/>
        <v>1.6423285371409593</v>
      </c>
      <c r="H350" s="27">
        <f t="shared" si="30"/>
        <v>1.6440116964019398</v>
      </c>
      <c r="I350" s="23"/>
      <c r="J350" s="23"/>
    </row>
    <row r="351" spans="2:10" x14ac:dyDescent="0.25">
      <c r="B351" s="27"/>
      <c r="C351" s="27">
        <f t="shared" si="31"/>
        <v>-7</v>
      </c>
      <c r="D351" s="27"/>
      <c r="E351" s="27"/>
      <c r="F351" s="27"/>
      <c r="G351" s="27">
        <f t="shared" si="29"/>
        <v>1.5773869147253103</v>
      </c>
      <c r="H351" s="27">
        <f t="shared" si="30"/>
        <v>1.579139294915257</v>
      </c>
      <c r="I351" s="23"/>
      <c r="J351" s="23"/>
    </row>
    <row r="352" spans="2:10" x14ac:dyDescent="0.25">
      <c r="B352" s="27"/>
      <c r="C352" s="27">
        <f t="shared" si="31"/>
        <v>-8</v>
      </c>
      <c r="D352" s="27"/>
      <c r="E352" s="27"/>
      <c r="F352" s="27"/>
      <c r="G352" s="27">
        <f t="shared" si="29"/>
        <v>1.5150077667050617</v>
      </c>
      <c r="H352" s="27">
        <f t="shared" si="30"/>
        <v>1.5168322145759821</v>
      </c>
      <c r="I352" s="23"/>
      <c r="J352" s="23"/>
    </row>
    <row r="353" spans="2:10" x14ac:dyDescent="0.25">
      <c r="B353" s="27"/>
      <c r="C353" s="27">
        <f t="shared" si="31"/>
        <v>-9</v>
      </c>
      <c r="D353" s="27"/>
      <c r="E353" s="27"/>
      <c r="F353" s="27"/>
      <c r="G353" s="27">
        <f t="shared" si="29"/>
        <v>1.4550897577844046</v>
      </c>
      <c r="H353" s="27">
        <f t="shared" si="30"/>
        <v>1.4569892371626836</v>
      </c>
      <c r="I353" s="23"/>
      <c r="J353" s="23"/>
    </row>
    <row r="354" spans="2:10" x14ac:dyDescent="0.25">
      <c r="B354" s="27"/>
      <c r="C354" s="27">
        <f t="shared" si="31"/>
        <v>-10</v>
      </c>
      <c r="D354" s="27"/>
      <c r="E354" s="27"/>
      <c r="F354" s="27"/>
      <c r="G354" s="27">
        <f t="shared" si="29"/>
        <v>1.3975355508025893</v>
      </c>
      <c r="H354" s="27">
        <f t="shared" si="30"/>
        <v>1.3995131474037383</v>
      </c>
      <c r="I354" s="23"/>
      <c r="J354" s="23"/>
    </row>
    <row r="355" spans="2:10" x14ac:dyDescent="0.25">
      <c r="B355" s="27"/>
      <c r="C355" s="27">
        <f>C354-10</f>
        <v>-20</v>
      </c>
      <c r="D355" s="27"/>
      <c r="E355" s="27"/>
      <c r="F355" s="27"/>
      <c r="G355" s="27">
        <f t="shared" si="29"/>
        <v>0.93314842771506457</v>
      </c>
      <c r="H355" s="27">
        <f t="shared" si="30"/>
        <v>0.93610759111649</v>
      </c>
      <c r="I355" s="23"/>
      <c r="J355" s="23"/>
    </row>
    <row r="356" spans="2:10" x14ac:dyDescent="0.25">
      <c r="B356" s="27"/>
      <c r="C356" s="27">
        <f t="shared" ref="C356:C363" si="32">C355-10</f>
        <v>-30</v>
      </c>
      <c r="D356" s="27"/>
      <c r="E356" s="27"/>
      <c r="F356" s="27"/>
      <c r="G356" s="27">
        <f t="shared" si="29"/>
        <v>0.62239405168116746</v>
      </c>
      <c r="H356" s="27">
        <f t="shared" si="30"/>
        <v>0.62682197597636946</v>
      </c>
      <c r="I356" s="23"/>
      <c r="J356" s="23"/>
    </row>
    <row r="357" spans="2:10" x14ac:dyDescent="0.25">
      <c r="B357" s="27"/>
      <c r="C357" s="27">
        <f t="shared" si="32"/>
        <v>-40</v>
      </c>
      <c r="D357" s="27"/>
      <c r="E357" s="27"/>
      <c r="F357" s="27"/>
      <c r="G357" s="27">
        <f t="shared" si="29"/>
        <v>0.41411009200295507</v>
      </c>
      <c r="H357" s="27">
        <f t="shared" si="30"/>
        <v>0.42073578680392337</v>
      </c>
      <c r="I357" s="23"/>
      <c r="J357" s="23"/>
    </row>
    <row r="358" spans="2:10" x14ac:dyDescent="0.25">
      <c r="B358" s="27"/>
      <c r="C358" s="27">
        <f t="shared" si="32"/>
        <v>-50</v>
      </c>
      <c r="D358" s="27"/>
      <c r="E358" s="27"/>
      <c r="F358" s="27"/>
      <c r="G358" s="27">
        <f t="shared" si="29"/>
        <v>0.27400485837460431</v>
      </c>
      <c r="H358" s="27">
        <f t="shared" si="30"/>
        <v>0.28391917232146818</v>
      </c>
      <c r="I358" s="23"/>
      <c r="J358" s="23"/>
    </row>
    <row r="359" spans="2:10" x14ac:dyDescent="0.25">
      <c r="B359" s="27"/>
      <c r="C359" s="27">
        <f t="shared" si="32"/>
        <v>-60</v>
      </c>
      <c r="D359" s="27"/>
      <c r="E359" s="27"/>
      <c r="F359" s="27"/>
      <c r="G359" s="27">
        <f t="shared" si="29"/>
        <v>0.17901154675978398</v>
      </c>
      <c r="H359" s="27">
        <f t="shared" si="30"/>
        <v>0.19384676389393476</v>
      </c>
      <c r="I359" s="23"/>
      <c r="J359" s="23"/>
    </row>
    <row r="360" spans="2:10" x14ac:dyDescent="0.25">
      <c r="B360" s="27"/>
      <c r="C360" s="27">
        <f t="shared" si="32"/>
        <v>-70</v>
      </c>
      <c r="D360" s="27"/>
      <c r="E360" s="27"/>
      <c r="F360" s="27"/>
      <c r="G360" s="27">
        <f t="shared" si="29"/>
        <v>0.11349054079988163</v>
      </c>
      <c r="H360" s="27">
        <f t="shared" si="30"/>
        <v>0.13568911839152822</v>
      </c>
      <c r="I360" s="23"/>
      <c r="J360" s="23"/>
    </row>
    <row r="361" spans="2:10" x14ac:dyDescent="0.25">
      <c r="B361" s="27"/>
      <c r="C361" s="27">
        <f t="shared" si="32"/>
        <v>-80</v>
      </c>
      <c r="D361" s="27"/>
      <c r="E361" s="27"/>
      <c r="F361" s="27"/>
      <c r="G361" s="27">
        <f t="shared" si="29"/>
        <v>6.6654518953794539E-2</v>
      </c>
      <c r="H361" s="27">
        <f t="shared" si="30"/>
        <v>9.9871211546582905E-2</v>
      </c>
      <c r="I361" s="23"/>
      <c r="J361" s="23"/>
    </row>
    <row r="362" spans="2:10" x14ac:dyDescent="0.25">
      <c r="B362" s="27"/>
      <c r="C362" s="27">
        <f t="shared" si="32"/>
        <v>-90</v>
      </c>
      <c r="D362" s="27"/>
      <c r="E362" s="27"/>
      <c r="F362" s="27"/>
      <c r="G362" s="27">
        <f t="shared" si="29"/>
        <v>3.0792439244098614E-2</v>
      </c>
      <c r="H362" s="27">
        <f t="shared" si="30"/>
        <v>8.0496014270410074E-2</v>
      </c>
      <c r="I362" s="22"/>
      <c r="J362" s="22"/>
    </row>
    <row r="363" spans="2:10" x14ac:dyDescent="0.25">
      <c r="B363" s="27"/>
      <c r="C363" s="27">
        <f t="shared" si="32"/>
        <v>-100</v>
      </c>
      <c r="D363" s="27"/>
      <c r="E363" s="27"/>
      <c r="F363" s="27"/>
      <c r="G363" s="27">
        <f t="shared" si="29"/>
        <v>0</v>
      </c>
      <c r="H363" s="27">
        <f t="shared" si="30"/>
        <v>7.4373610903468709E-2</v>
      </c>
    </row>
    <row r="364" spans="2:10" x14ac:dyDescent="0.25">
      <c r="B364" s="27"/>
      <c r="C364" s="27"/>
      <c r="D364" s="27"/>
      <c r="E364" s="27"/>
      <c r="F364" s="27"/>
      <c r="G364" s="27"/>
      <c r="H364" s="27"/>
    </row>
    <row r="365" spans="2:10" x14ac:dyDescent="0.25">
      <c r="B365" s="27"/>
      <c r="C365" s="27"/>
      <c r="D365" s="27"/>
      <c r="E365" s="27"/>
      <c r="F365" s="27"/>
      <c r="G365" s="27"/>
      <c r="H365" s="27"/>
    </row>
    <row r="366" spans="2:10" x14ac:dyDescent="0.25">
      <c r="B366" s="27"/>
      <c r="C366" s="27"/>
      <c r="D366" s="27"/>
      <c r="E366" s="27"/>
      <c r="F366" s="27"/>
      <c r="G366" s="27"/>
      <c r="H366" s="27"/>
    </row>
    <row r="368" spans="2:10" x14ac:dyDescent="0.25">
      <c r="B368" s="27"/>
      <c r="C368" s="27"/>
      <c r="D368" s="27"/>
      <c r="E368" s="27"/>
      <c r="F368" s="27"/>
      <c r="G368" s="27"/>
      <c r="H368" s="27"/>
    </row>
    <row r="369" spans="1:72" x14ac:dyDescent="0.25">
      <c r="B369" s="27"/>
      <c r="C369" s="27"/>
      <c r="D369" s="27"/>
      <c r="E369" s="27"/>
      <c r="F369" s="27"/>
      <c r="G369" s="27"/>
      <c r="H369" s="27"/>
    </row>
    <row r="370" spans="1:72" ht="14.25" customHeight="1" x14ac:dyDescent="0.25">
      <c r="B370" s="33"/>
      <c r="C370" s="33"/>
      <c r="D370" s="33"/>
      <c r="E370" s="33"/>
      <c r="F370" s="33"/>
    </row>
    <row r="371" spans="1:72" x14ac:dyDescent="0.25">
      <c r="B371" s="27" t="s">
        <v>46</v>
      </c>
    </row>
    <row r="373" spans="1:72" x14ac:dyDescent="0.25">
      <c r="A373" s="37" t="s">
        <v>24</v>
      </c>
      <c r="B373" s="36">
        <v>2</v>
      </c>
      <c r="C373" s="30" t="s">
        <v>20</v>
      </c>
      <c r="D373" s="38">
        <v>7</v>
      </c>
      <c r="E373" s="38" t="s">
        <v>9</v>
      </c>
      <c r="F373" s="35"/>
      <c r="G373" s="35"/>
      <c r="H373" s="35"/>
      <c r="I373" s="35"/>
      <c r="J373" s="35"/>
      <c r="K373" s="35"/>
      <c r="L373" s="35"/>
      <c r="M373" s="35"/>
      <c r="N373" s="35"/>
      <c r="O373" s="35"/>
      <c r="P373" s="35"/>
    </row>
    <row r="374" spans="1:72" x14ac:dyDescent="0.25">
      <c r="B374" s="27"/>
      <c r="C374" s="27"/>
      <c r="D374" s="27"/>
      <c r="E374" s="27"/>
      <c r="F374" s="27"/>
      <c r="G374" s="27"/>
      <c r="H374" s="27"/>
      <c r="I374" s="27"/>
      <c r="J374" s="27"/>
      <c r="K374" s="27"/>
      <c r="L374" s="27"/>
      <c r="N374" s="27"/>
      <c r="O374" s="27"/>
      <c r="P374" s="27"/>
    </row>
    <row r="375" spans="1:72" ht="18" x14ac:dyDescent="0.35">
      <c r="B375" s="35"/>
      <c r="C375" s="15" t="s">
        <v>11</v>
      </c>
      <c r="D375" s="15" t="s">
        <v>15</v>
      </c>
      <c r="E375" s="15" t="s">
        <v>21</v>
      </c>
      <c r="F375" s="15" t="s">
        <v>22</v>
      </c>
      <c r="G375" s="15" t="s">
        <v>16</v>
      </c>
      <c r="H375" s="15" t="s">
        <v>17</v>
      </c>
      <c r="I375" s="39" t="s">
        <v>44</v>
      </c>
      <c r="J375" s="15" t="s">
        <v>41</v>
      </c>
      <c r="K375" s="15" t="s">
        <v>42</v>
      </c>
      <c r="L375" s="40" t="s">
        <v>45</v>
      </c>
      <c r="M375" s="15" t="s">
        <v>43</v>
      </c>
      <c r="N375" s="15" t="s">
        <v>23</v>
      </c>
    </row>
    <row r="376" spans="1:72" x14ac:dyDescent="0.25">
      <c r="B376" s="35"/>
      <c r="C376" s="9">
        <v>100</v>
      </c>
      <c r="D376" s="34">
        <v>8.213029233354216E-2</v>
      </c>
      <c r="E376" s="34">
        <v>6803268.3922196496</v>
      </c>
      <c r="F376" s="34">
        <v>0.99999886627527756</v>
      </c>
      <c r="G376" s="34">
        <v>76.50265363311658</v>
      </c>
      <c r="H376" s="34">
        <v>10.928950519016654</v>
      </c>
      <c r="I376" s="41">
        <f t="shared" ref="I376:I404" si="33">ASIN((H376/$H$376)*SIN((20*3.14)/180))</f>
        <v>0.34888888888888892</v>
      </c>
      <c r="J376" s="9">
        <f>((COS(20))/(COS(I376)))^(0.5)</f>
        <v>0.65897184858899094</v>
      </c>
      <c r="K376" s="9">
        <f t="shared" ref="K376:K404" si="34">F376*J376*$B$373</f>
        <v>1.3179422029926295</v>
      </c>
      <c r="L376" s="42">
        <f t="shared" ref="L376:L404" si="35">ASIN((H376/$H$376)*SIN((45*3.14)/180))</f>
        <v>0.78500000000000003</v>
      </c>
      <c r="M376" s="34">
        <f>((COS(45))/(COS(L376)))^(0.5)</f>
        <v>0.8617551016566104</v>
      </c>
      <c r="N376" s="34">
        <f t="shared" ref="N376:N404" si="36">F376*M376*$B$373</f>
        <v>1.7235082493270939</v>
      </c>
      <c r="P376" s="35"/>
      <c r="AS376" s="30" t="s">
        <v>40</v>
      </c>
      <c r="AT376" s="38">
        <f>0.05</f>
        <v>0.05</v>
      </c>
      <c r="AZ376" s="30" t="s">
        <v>40</v>
      </c>
      <c r="BA376" s="38">
        <f>1/100</f>
        <v>0.01</v>
      </c>
      <c r="BJ376" s="30" t="s">
        <v>40</v>
      </c>
      <c r="BK376" s="38">
        <f>0.05</f>
        <v>0.05</v>
      </c>
      <c r="BL376" s="35"/>
      <c r="BM376" s="35"/>
      <c r="BN376" s="35"/>
      <c r="BO376" s="35"/>
      <c r="BP376" s="35"/>
      <c r="BS376" s="43"/>
      <c r="BT376" s="44"/>
    </row>
    <row r="377" spans="1:72" x14ac:dyDescent="0.25">
      <c r="B377" s="35"/>
      <c r="C377" s="7">
        <v>90</v>
      </c>
      <c r="D377" s="34">
        <v>8.2131872705591996E-2</v>
      </c>
      <c r="E377" s="34">
        <v>1316649.9274601901</v>
      </c>
      <c r="F377" s="34">
        <v>0.99999476558935896</v>
      </c>
      <c r="G377" s="34">
        <v>76.501181577852805</v>
      </c>
      <c r="H377" s="34">
        <v>10.928740225407543</v>
      </c>
      <c r="I377" s="41">
        <f t="shared" si="33"/>
        <v>0.34888188928031671</v>
      </c>
      <c r="J377" s="9">
        <f t="shared" ref="J377:J404" si="37">((COS(20))/(COS(I377)))^(0.5)</f>
        <v>0.65897100964627975</v>
      </c>
      <c r="K377" s="9">
        <f t="shared" si="34"/>
        <v>1.3179351206428294</v>
      </c>
      <c r="L377" s="42">
        <f t="shared" si="35"/>
        <v>0.78498077361640461</v>
      </c>
      <c r="M377" s="34">
        <f t="shared" ref="M377:M404" si="38">((COS(45))/(COS(L377)))^(0.5)</f>
        <v>0.86174682423275495</v>
      </c>
      <c r="N377" s="34">
        <f t="shared" si="36"/>
        <v>1.7234846269920165</v>
      </c>
      <c r="P377" s="35"/>
    </row>
    <row r="378" spans="1:72" x14ac:dyDescent="0.25">
      <c r="B378" s="35"/>
      <c r="C378" s="7">
        <v>80</v>
      </c>
      <c r="D378" s="34">
        <v>8.2135409978508905E-2</v>
      </c>
      <c r="E378" s="34">
        <v>254885.56951088324</v>
      </c>
      <c r="F378" s="34">
        <v>0.99997618184455117</v>
      </c>
      <c r="G378" s="34">
        <v>76.497886950629564</v>
      </c>
      <c r="H378" s="34">
        <v>10.928269564375652</v>
      </c>
      <c r="I378" s="41">
        <f t="shared" si="33"/>
        <v>0.34886622342424811</v>
      </c>
      <c r="J378" s="9">
        <f t="shared" si="37"/>
        <v>0.65896913207485375</v>
      </c>
      <c r="K378" s="9">
        <f t="shared" si="34"/>
        <v>1.31790687329126</v>
      </c>
      <c r="L378" s="42">
        <f t="shared" si="35"/>
        <v>0.7849377441199592</v>
      </c>
      <c r="M378" s="34">
        <f t="shared" si="38"/>
        <v>0.86172830043356186</v>
      </c>
      <c r="N378" s="34">
        <f t="shared" si="36"/>
        <v>1.723415551309895</v>
      </c>
      <c r="P378" s="35"/>
    </row>
    <row r="379" spans="1:72" x14ac:dyDescent="0.25">
      <c r="B379" s="35"/>
      <c r="C379" s="7">
        <v>70</v>
      </c>
      <c r="D379" s="34">
        <v>8.214401891648386E-2</v>
      </c>
      <c r="E379" s="34">
        <v>49377.414292419264</v>
      </c>
      <c r="F379" s="34">
        <v>0.99989366888742082</v>
      </c>
      <c r="G379" s="34">
        <v>76.489869744110337</v>
      </c>
      <c r="H379" s="34">
        <v>10.92712424915862</v>
      </c>
      <c r="I379" s="41">
        <f t="shared" si="33"/>
        <v>0.34882810221468591</v>
      </c>
      <c r="J379" s="9">
        <f t="shared" si="37"/>
        <v>0.65896456360751288</v>
      </c>
      <c r="K379" s="9">
        <f t="shared" si="34"/>
        <v>1.3177889903446285</v>
      </c>
      <c r="L379" s="42">
        <f t="shared" si="35"/>
        <v>0.78483304307805513</v>
      </c>
      <c r="M379" s="34">
        <f t="shared" si="38"/>
        <v>0.86168323592676843</v>
      </c>
      <c r="N379" s="34">
        <f t="shared" si="36"/>
        <v>1.7231832243792029</v>
      </c>
      <c r="P379" s="35"/>
    </row>
    <row r="380" spans="1:72" x14ac:dyDescent="0.25">
      <c r="B380" s="35"/>
      <c r="C380" s="7">
        <v>60</v>
      </c>
      <c r="D380" s="34">
        <v>8.2167167096073038E-2</v>
      </c>
      <c r="E380" s="34">
        <v>9584.8797289709109</v>
      </c>
      <c r="F380" s="34">
        <v>0.999537706443969</v>
      </c>
      <c r="G380" s="34">
        <v>76.468320975859399</v>
      </c>
      <c r="H380" s="34">
        <v>10.924045853694199</v>
      </c>
      <c r="I380" s="41">
        <f t="shared" si="33"/>
        <v>0.34872564207356571</v>
      </c>
      <c r="J380" s="9">
        <f t="shared" si="37"/>
        <v>0.65895228756986668</v>
      </c>
      <c r="K380" s="9">
        <f t="shared" si="34"/>
        <v>1.3172953163471826</v>
      </c>
      <c r="L380" s="42">
        <f t="shared" si="35"/>
        <v>0.78455168029333877</v>
      </c>
      <c r="M380" s="34">
        <f t="shared" si="38"/>
        <v>0.86156219262808409</v>
      </c>
      <c r="N380" s="34">
        <f t="shared" si="36"/>
        <v>1.7223277959566243</v>
      </c>
      <c r="P380" s="35"/>
    </row>
    <row r="381" spans="1:72" x14ac:dyDescent="0.25">
      <c r="B381" s="35"/>
      <c r="C381" s="7">
        <v>50</v>
      </c>
      <c r="D381" s="34">
        <v>8.2237153843705169E-2</v>
      </c>
      <c r="E381" s="34">
        <v>1872.3880092931261</v>
      </c>
      <c r="F381" s="34">
        <v>0.99806919628841206</v>
      </c>
      <c r="G381" s="34">
        <v>76.403243710513351</v>
      </c>
      <c r="H381" s="34">
        <v>10.914749101501908</v>
      </c>
      <c r="I381" s="41">
        <f t="shared" si="33"/>
        <v>0.34841623568022689</v>
      </c>
      <c r="J381" s="9">
        <f t="shared" si="37"/>
        <v>0.6589152418736941</v>
      </c>
      <c r="K381" s="9">
        <f t="shared" si="34"/>
        <v>1.3152860117581251</v>
      </c>
      <c r="L381" s="42">
        <f t="shared" si="35"/>
        <v>0.78370244411350076</v>
      </c>
      <c r="M381" s="34">
        <f t="shared" si="38"/>
        <v>0.86119736380319589</v>
      </c>
      <c r="N381" s="34">
        <f t="shared" si="36"/>
        <v>1.7190691214735099</v>
      </c>
      <c r="P381" s="35"/>
    </row>
    <row r="382" spans="1:72" x14ac:dyDescent="0.25">
      <c r="B382" s="35"/>
      <c r="C382" s="7">
        <v>40</v>
      </c>
      <c r="D382" s="34">
        <v>8.2478470849483426E-2</v>
      </c>
      <c r="E382" s="34">
        <v>373.51269677231926</v>
      </c>
      <c r="F382" s="34">
        <v>0.99247945200471133</v>
      </c>
      <c r="G382" s="34">
        <v>76.179701714473993</v>
      </c>
      <c r="H382" s="34">
        <v>10.882814530639141</v>
      </c>
      <c r="I382" s="41">
        <f t="shared" si="33"/>
        <v>0.34735368175191916</v>
      </c>
      <c r="J382" s="9">
        <f t="shared" si="37"/>
        <v>0.65878830825921719</v>
      </c>
      <c r="K382" s="9">
        <f t="shared" si="34"/>
        <v>1.3076677183364374</v>
      </c>
      <c r="L382" s="42">
        <f t="shared" si="35"/>
        <v>0.78079075242768214</v>
      </c>
      <c r="M382" s="34">
        <f t="shared" si="38"/>
        <v>0.85995237011312164</v>
      </c>
      <c r="N382" s="34">
        <f t="shared" si="36"/>
        <v>1.7069701140800473</v>
      </c>
      <c r="P382" s="35"/>
    </row>
    <row r="383" spans="1:72" x14ac:dyDescent="0.25">
      <c r="B383" s="35"/>
      <c r="C383" s="7">
        <v>30</v>
      </c>
      <c r="D383" s="34">
        <v>8.3422232480139982E-2</v>
      </c>
      <c r="E383" s="34">
        <v>79.605434050717051</v>
      </c>
      <c r="F383" s="34">
        <v>0.97456111182238758</v>
      </c>
      <c r="G383" s="34">
        <v>75.317875347862454</v>
      </c>
      <c r="H383" s="34">
        <v>10.759696478266065</v>
      </c>
      <c r="I383" s="41">
        <f t="shared" si="33"/>
        <v>0.34326100353901345</v>
      </c>
      <c r="J383" s="9">
        <f t="shared" si="37"/>
        <v>0.65830354638299615</v>
      </c>
      <c r="K383" s="9">
        <f t="shared" si="34"/>
        <v>1.2831140721592669</v>
      </c>
      <c r="L383" s="42">
        <f t="shared" si="35"/>
        <v>0.76964278910990769</v>
      </c>
      <c r="M383" s="34">
        <f t="shared" si="38"/>
        <v>0.85526834480629799</v>
      </c>
      <c r="N383" s="34">
        <f t="shared" si="36"/>
        <v>1.6670225380418378</v>
      </c>
      <c r="P383" s="35"/>
    </row>
    <row r="384" spans="1:72" x14ac:dyDescent="0.25">
      <c r="B384" s="35"/>
      <c r="C384" s="7">
        <v>20</v>
      </c>
      <c r="D384" s="34">
        <v>8.7397764568535097E-2</v>
      </c>
      <c r="E384" s="34">
        <v>19.970902810373218</v>
      </c>
      <c r="F384" s="34">
        <v>0.93623763625264134</v>
      </c>
      <c r="G384" s="34">
        <v>71.891830851720158</v>
      </c>
      <c r="H384" s="34">
        <v>10.270261550245737</v>
      </c>
      <c r="I384" s="41">
        <f t="shared" si="33"/>
        <v>0.32704945563769561</v>
      </c>
      <c r="J384" s="9">
        <f t="shared" si="37"/>
        <v>0.6564475980839416</v>
      </c>
      <c r="K384" s="9">
        <f t="shared" si="34"/>
        <v>1.2291818951076667</v>
      </c>
      <c r="L384" s="42">
        <f t="shared" si="35"/>
        <v>0.72645626809004749</v>
      </c>
      <c r="M384" s="34">
        <f t="shared" si="38"/>
        <v>0.83829644952285998</v>
      </c>
      <c r="N384" s="34">
        <f t="shared" si="36"/>
        <v>1.5696893727605281</v>
      </c>
      <c r="P384" s="35"/>
    </row>
    <row r="385" spans="2:16" x14ac:dyDescent="0.25">
      <c r="B385" s="35"/>
      <c r="C385" s="7">
        <v>15</v>
      </c>
      <c r="D385" s="34">
        <v>9.2954515102063193E-2</v>
      </c>
      <c r="E385" s="34">
        <v>6.1256677904683992</v>
      </c>
      <c r="F385" s="34">
        <v>0.91666937610850685</v>
      </c>
      <c r="G385" s="34">
        <v>67.594191635346675</v>
      </c>
      <c r="H385" s="34">
        <v>9.6563130907638115</v>
      </c>
      <c r="I385" s="41">
        <f t="shared" si="33"/>
        <v>0.30683836264959569</v>
      </c>
      <c r="J385" s="9">
        <f t="shared" si="37"/>
        <v>0.65427523718836167</v>
      </c>
      <c r="K385" s="9">
        <f t="shared" si="34"/>
        <v>1.1995081469534017</v>
      </c>
      <c r="L385" s="42">
        <f t="shared" si="35"/>
        <v>0.67451410580385784</v>
      </c>
      <c r="M385" s="34">
        <f t="shared" si="38"/>
        <v>0.82013312922122461</v>
      </c>
      <c r="N385" s="34">
        <f t="shared" si="36"/>
        <v>1.5035818477782747</v>
      </c>
      <c r="P385" s="35"/>
    </row>
    <row r="386" spans="2:16" x14ac:dyDescent="0.25">
      <c r="B386" s="27"/>
      <c r="C386" s="7">
        <v>10</v>
      </c>
      <c r="D386" s="34">
        <v>0.10503703064816232</v>
      </c>
      <c r="E386" s="34">
        <v>10.887292279790906</v>
      </c>
      <c r="F386" s="34">
        <v>0.91725826563758117</v>
      </c>
      <c r="G386" s="34">
        <v>59.818763615149038</v>
      </c>
      <c r="H386" s="34">
        <v>8.5455376593070049</v>
      </c>
      <c r="I386" s="41">
        <f t="shared" si="33"/>
        <v>0.27059154761869242</v>
      </c>
      <c r="J386" s="9">
        <f t="shared" si="37"/>
        <v>0.65076238171003276</v>
      </c>
      <c r="K386" s="9">
        <f t="shared" si="34"/>
        <v>1.1938343471790525</v>
      </c>
      <c r="L386" s="42">
        <f t="shared" si="35"/>
        <v>0.58557536303626301</v>
      </c>
      <c r="M386" s="34">
        <f t="shared" si="38"/>
        <v>0.79393974690675351</v>
      </c>
      <c r="N386" s="34">
        <f t="shared" si="36"/>
        <v>1.4564955905368577</v>
      </c>
      <c r="P386" s="35"/>
    </row>
    <row r="387" spans="2:16" x14ac:dyDescent="0.25">
      <c r="B387" s="27"/>
      <c r="C387" s="7">
        <v>9.5</v>
      </c>
      <c r="D387" s="34">
        <v>0.10692258269540733</v>
      </c>
      <c r="E387" s="34">
        <v>5.778830516928231</v>
      </c>
      <c r="F387" s="34">
        <v>0.91879863319779909</v>
      </c>
      <c r="G387" s="34">
        <v>58.763875215010771</v>
      </c>
      <c r="H387" s="34">
        <v>8.3948393164301098</v>
      </c>
      <c r="I387" s="41">
        <f t="shared" si="33"/>
        <v>0.26570305196706007</v>
      </c>
      <c r="J387" s="9">
        <f t="shared" si="37"/>
        <v>0.65032548026890891</v>
      </c>
      <c r="K387" s="9">
        <f t="shared" si="34"/>
        <v>1.1950363248095515</v>
      </c>
      <c r="L387" s="42">
        <f t="shared" si="35"/>
        <v>0.57392533642045307</v>
      </c>
      <c r="M387" s="34">
        <f t="shared" si="38"/>
        <v>0.79091715231891258</v>
      </c>
      <c r="N387" s="34">
        <f t="shared" si="36"/>
        <v>1.4533871970466248</v>
      </c>
      <c r="P387" s="35"/>
    </row>
    <row r="388" spans="2:16" x14ac:dyDescent="0.25">
      <c r="B388" s="27"/>
      <c r="C388" s="7">
        <v>9</v>
      </c>
      <c r="D388" s="34">
        <v>0.10899782761628406</v>
      </c>
      <c r="E388" s="34">
        <v>5.4483005421310846</v>
      </c>
      <c r="F388" s="34">
        <v>0.92154292015750461</v>
      </c>
      <c r="G388" s="34">
        <v>57.645050773845796</v>
      </c>
      <c r="H388" s="34">
        <v>8.2350072534065415</v>
      </c>
      <c r="I388" s="41">
        <f t="shared" si="33"/>
        <v>0.26052536211363408</v>
      </c>
      <c r="J388" s="9">
        <f t="shared" si="37"/>
        <v>0.64987214680642702</v>
      </c>
      <c r="K388" s="9">
        <f t="shared" si="34"/>
        <v>1.1977701517940427</v>
      </c>
      <c r="L388" s="42">
        <f t="shared" si="35"/>
        <v>0.56166431074834933</v>
      </c>
      <c r="M388" s="34">
        <f t="shared" si="38"/>
        <v>0.78783031911198775</v>
      </c>
      <c r="N388" s="34">
        <f t="shared" si="36"/>
        <v>1.4520389057261598</v>
      </c>
      <c r="P388" s="35"/>
    </row>
    <row r="389" spans="2:16" x14ac:dyDescent="0.25">
      <c r="B389" s="27"/>
      <c r="C389" s="7">
        <v>8.5</v>
      </c>
      <c r="D389" s="34">
        <v>0.11129026358460989</v>
      </c>
      <c r="E389" s="34">
        <v>5.1326376166058516</v>
      </c>
      <c r="F389" s="34">
        <v>0.92498630068323973</v>
      </c>
      <c r="G389" s="34">
        <v>56.457637036709073</v>
      </c>
      <c r="H389" s="34">
        <v>8.0653767195298673</v>
      </c>
      <c r="I389" s="41">
        <f t="shared" si="33"/>
        <v>0.25503805798718138</v>
      </c>
      <c r="J389" s="9">
        <f t="shared" si="37"/>
        <v>0.64940222565907657</v>
      </c>
      <c r="K389" s="9">
        <f t="shared" si="34"/>
        <v>1.2013763247357034</v>
      </c>
      <c r="L389" s="42">
        <f t="shared" si="35"/>
        <v>0.54875423154244285</v>
      </c>
      <c r="M389" s="34">
        <f t="shared" si="38"/>
        <v>0.78468206693661569</v>
      </c>
      <c r="N389" s="34">
        <f t="shared" si="36"/>
        <v>1.4516403246163569</v>
      </c>
      <c r="P389" s="35"/>
    </row>
    <row r="390" spans="2:16" x14ac:dyDescent="0.25">
      <c r="B390" s="27"/>
      <c r="C390" s="7">
        <v>8</v>
      </c>
      <c r="D390" s="34">
        <v>0.11383333017450685</v>
      </c>
      <c r="E390" s="34">
        <v>4.830474733758682</v>
      </c>
      <c r="F390" s="34">
        <v>0.92922878185254887</v>
      </c>
      <c r="G390" s="34">
        <v>55.196358549358465</v>
      </c>
      <c r="H390" s="34">
        <v>7.8851940784797803</v>
      </c>
      <c r="I390" s="41">
        <f t="shared" si="33"/>
        <v>0.24921798965762676</v>
      </c>
      <c r="J390" s="9">
        <f t="shared" si="37"/>
        <v>0.64891557985112158</v>
      </c>
      <c r="K390" s="9">
        <f t="shared" si="34"/>
        <v>1.2059820675803963</v>
      </c>
      <c r="L390" s="42">
        <f t="shared" si="35"/>
        <v>0.53515170490405384</v>
      </c>
      <c r="M390" s="34">
        <f t="shared" si="38"/>
        <v>0.78147533184707929</v>
      </c>
      <c r="N390" s="34">
        <f t="shared" si="36"/>
        <v>1.4523387413201558</v>
      </c>
      <c r="P390" s="35"/>
    </row>
    <row r="391" spans="2:16" x14ac:dyDescent="0.25">
      <c r="B391" s="27"/>
      <c r="C391" s="7">
        <v>7.5</v>
      </c>
      <c r="D391" s="34">
        <v>0.11666817318890649</v>
      </c>
      <c r="E391" s="34">
        <v>4.5405039490578991</v>
      </c>
      <c r="F391" s="34">
        <v>0.93439082099031123</v>
      </c>
      <c r="G391" s="34">
        <v>53.855178627045042</v>
      </c>
      <c r="H391" s="34">
        <v>7.6935969467207199</v>
      </c>
      <c r="I391" s="41">
        <f t="shared" si="33"/>
        <v>0.24303866084409106</v>
      </c>
      <c r="J391" s="9">
        <f t="shared" si="37"/>
        <v>0.64841209097155894</v>
      </c>
      <c r="K391" s="9">
        <f t="shared" si="34"/>
        <v>1.2117406120459187</v>
      </c>
      <c r="L391" s="42">
        <f t="shared" si="35"/>
        <v>0.52080673746395878</v>
      </c>
      <c r="M391" s="34">
        <f t="shared" si="38"/>
        <v>0.77821314709120781</v>
      </c>
      <c r="N391" s="34">
        <f t="shared" si="36"/>
        <v>1.454310442832015</v>
      </c>
      <c r="P391" s="35"/>
    </row>
    <row r="392" spans="2:16" x14ac:dyDescent="0.25">
      <c r="B392" s="27"/>
      <c r="C392" s="7">
        <v>7</v>
      </c>
      <c r="D392" s="34">
        <v>0.11984609284314407</v>
      </c>
      <c r="E392" s="34">
        <v>4.2614609318363943</v>
      </c>
      <c r="F392" s="34">
        <v>0.94061949415524793</v>
      </c>
      <c r="G392" s="34">
        <v>52.427118466040362</v>
      </c>
      <c r="H392" s="34">
        <v>7.4895883522914799</v>
      </c>
      <c r="I392" s="41">
        <f t="shared" si="33"/>
        <v>0.23646942635509122</v>
      </c>
      <c r="J392" s="9">
        <f t="shared" si="37"/>
        <v>0.64789165903277512</v>
      </c>
      <c r="K392" s="9">
        <f t="shared" si="34"/>
        <v>1.2188390491736265</v>
      </c>
      <c r="L392" s="42">
        <f t="shared" si="35"/>
        <v>0.50566109736040143</v>
      </c>
      <c r="M392" s="34">
        <f t="shared" si="38"/>
        <v>0.77489862436993617</v>
      </c>
      <c r="N392" s="34">
        <f t="shared" si="36"/>
        <v>1.4577695041528937</v>
      </c>
      <c r="P392" s="35"/>
    </row>
    <row r="393" spans="2:16" x14ac:dyDescent="0.25">
      <c r="B393" s="27"/>
      <c r="C393" s="7">
        <v>6.5</v>
      </c>
      <c r="D393" s="34">
        <v>0.12343201158972184</v>
      </c>
      <c r="E393" s="34">
        <v>3.9921074208102034</v>
      </c>
      <c r="F393" s="34">
        <v>0.94809710695693883</v>
      </c>
      <c r="G393" s="34">
        <v>50.904017736212495</v>
      </c>
      <c r="H393" s="34">
        <v>7.2720025337446419</v>
      </c>
      <c r="I393" s="41">
        <f t="shared" si="33"/>
        <v>0.22947442931121945</v>
      </c>
      <c r="J393" s="9">
        <f t="shared" si="37"/>
        <v>0.64735420231955465</v>
      </c>
      <c r="K393" s="9">
        <f t="shared" si="34"/>
        <v>1.2275092927911733</v>
      </c>
      <c r="L393" s="42">
        <f t="shared" si="35"/>
        <v>0.48964614489383251</v>
      </c>
      <c r="M393" s="34">
        <f t="shared" si="38"/>
        <v>0.77153493575605558</v>
      </c>
      <c r="N393" s="34">
        <f t="shared" si="36"/>
        <v>1.462980081013048</v>
      </c>
      <c r="P393" s="35"/>
    </row>
    <row r="394" spans="2:16" x14ac:dyDescent="0.25">
      <c r="B394" s="27"/>
      <c r="C394" s="7">
        <v>6</v>
      </c>
      <c r="D394" s="34">
        <v>0.12750950443264</v>
      </c>
      <c r="E394" s="34">
        <v>3.7312103521935938</v>
      </c>
      <c r="F394" s="34">
        <v>0.95705348857559014</v>
      </c>
      <c r="G394" s="34">
        <v>49.276211488209739</v>
      </c>
      <c r="H394" s="34">
        <v>7.0394587840299625</v>
      </c>
      <c r="I394" s="41">
        <f t="shared" si="33"/>
        <v>0.22201116611685784</v>
      </c>
      <c r="J394" s="9">
        <f t="shared" si="37"/>
        <v>0.64679965723361854</v>
      </c>
      <c r="K394" s="9">
        <f t="shared" si="34"/>
        <v>1.2380437367298611</v>
      </c>
      <c r="L394" s="42">
        <f t="shared" si="35"/>
        <v>0.47267990392334835</v>
      </c>
      <c r="M394" s="34">
        <f t="shared" si="38"/>
        <v>0.7681252964164591</v>
      </c>
      <c r="N394" s="34">
        <f t="shared" si="36"/>
        <v>1.4702739891970629</v>
      </c>
      <c r="P394" s="35"/>
    </row>
    <row r="395" spans="2:16" x14ac:dyDescent="0.25">
      <c r="C395" s="7">
        <v>5.5</v>
      </c>
      <c r="D395" s="34">
        <v>0.13218829773699506</v>
      </c>
      <c r="E395" s="34">
        <v>3.4775157636128116</v>
      </c>
      <c r="F395" s="34">
        <v>0.96778400569383849</v>
      </c>
      <c r="G395" s="34">
        <v>47.532084267253062</v>
      </c>
      <c r="H395" s="34">
        <v>6.7902977524647232</v>
      </c>
      <c r="I395" s="41">
        <f t="shared" si="33"/>
        <v>0.21402850503305229</v>
      </c>
      <c r="J395" s="9">
        <f t="shared" si="37"/>
        <v>0.64622797813535948</v>
      </c>
      <c r="K395" s="9">
        <f t="shared" si="34"/>
        <v>1.2508182025425369</v>
      </c>
      <c r="L395" s="42">
        <f t="shared" si="35"/>
        <v>0.45466301779418883</v>
      </c>
      <c r="M395" s="34">
        <f t="shared" si="38"/>
        <v>0.76467294823962839</v>
      </c>
      <c r="N395" s="34">
        <f t="shared" si="36"/>
        <v>1.4800764977861296</v>
      </c>
    </row>
    <row r="396" spans="2:16" x14ac:dyDescent="0.25">
      <c r="C396" s="7">
        <v>5</v>
      </c>
      <c r="D396" s="34">
        <v>0.13761580797709469</v>
      </c>
      <c r="E396" s="34">
        <v>3.2297144365695867</v>
      </c>
      <c r="F396" s="34">
        <v>0.98067676570486961</v>
      </c>
      <c r="G396" s="34">
        <v>45.657438629618653</v>
      </c>
      <c r="H396" s="34">
        <v>6.5224912328026647</v>
      </c>
      <c r="I396" s="41">
        <f t="shared" si="33"/>
        <v>0.20546387860780249</v>
      </c>
      <c r="J396" s="9">
        <f t="shared" si="37"/>
        <v>0.64563913718117383</v>
      </c>
      <c r="K396" s="9">
        <f t="shared" si="34"/>
        <v>1.2663266017266324</v>
      </c>
      <c r="L396" s="42">
        <f t="shared" si="35"/>
        <v>0.43547301708910385</v>
      </c>
      <c r="M396" s="34">
        <f t="shared" si="38"/>
        <v>0.76118114443228047</v>
      </c>
      <c r="N396" s="34">
        <f t="shared" si="36"/>
        <v>1.49294532567476</v>
      </c>
    </row>
    <row r="397" spans="2:16" x14ac:dyDescent="0.25">
      <c r="C397" s="7">
        <v>4.5</v>
      </c>
      <c r="D397" s="34">
        <v>0.14399557137531602</v>
      </c>
      <c r="E397" s="34">
        <v>2.9863942043379659</v>
      </c>
      <c r="F397" s="34">
        <v>0.99625518075245045</v>
      </c>
      <c r="G397" s="34">
        <v>43.634573252276155</v>
      </c>
      <c r="H397" s="34">
        <v>6.2335104646108794</v>
      </c>
      <c r="I397" s="41">
        <f t="shared" si="33"/>
        <v>0.19623918299036666</v>
      </c>
      <c r="J397" s="9">
        <f t="shared" si="37"/>
        <v>0.64503312415200664</v>
      </c>
      <c r="K397" s="9">
        <f t="shared" si="34"/>
        <v>1.2852351833867504</v>
      </c>
      <c r="L397" s="42">
        <f t="shared" si="35"/>
        <v>0.41495594239529809</v>
      </c>
      <c r="M397" s="34">
        <f t="shared" si="38"/>
        <v>0.75765313511756616</v>
      </c>
      <c r="N397" s="34">
        <f t="shared" si="36"/>
        <v>1.5096317221484232</v>
      </c>
    </row>
    <row r="398" spans="2:16" x14ac:dyDescent="0.25">
      <c r="C398" s="7">
        <v>4</v>
      </c>
      <c r="D398" s="34">
        <v>0.15161801964765234</v>
      </c>
      <c r="E398" s="34">
        <v>2.7459700351580238</v>
      </c>
      <c r="F398" s="34">
        <v>1.0152474492797847</v>
      </c>
      <c r="G398" s="34">
        <v>41.440887579069994</v>
      </c>
      <c r="H398" s="34">
        <v>5.9201267970099991</v>
      </c>
      <c r="I398" s="41">
        <f t="shared" si="33"/>
        <v>0.18625456831277584</v>
      </c>
      <c r="J398" s="9">
        <f t="shared" si="37"/>
        <v>0.64440994626665593</v>
      </c>
      <c r="K398" s="9">
        <f t="shared" si="34"/>
        <v>1.3084711084754912</v>
      </c>
      <c r="L398" s="42">
        <f t="shared" si="35"/>
        <v>0.39291364917023125</v>
      </c>
      <c r="M398" s="34">
        <f t="shared" si="38"/>
        <v>0.75409215394290507</v>
      </c>
      <c r="N398" s="34">
        <f t="shared" si="36"/>
        <v>1.5311802716248664</v>
      </c>
    </row>
    <row r="399" spans="2:16" x14ac:dyDescent="0.25">
      <c r="C399" s="7">
        <v>3.5</v>
      </c>
      <c r="D399" s="34">
        <v>0.16091473250469918</v>
      </c>
      <c r="E399" s="34">
        <v>2.5065754083045224</v>
      </c>
      <c r="F399" s="34">
        <v>1.038705976545542</v>
      </c>
      <c r="G399" s="34">
        <v>39.0466752756532</v>
      </c>
      <c r="H399" s="34">
        <v>5.5780964679504574</v>
      </c>
      <c r="I399" s="41">
        <f t="shared" si="33"/>
        <v>0.17537861461034476</v>
      </c>
      <c r="J399" s="9">
        <f t="shared" si="37"/>
        <v>0.64376962797219217</v>
      </c>
      <c r="K399" s="9">
        <f t="shared" si="34"/>
        <v>1.3373747201864323</v>
      </c>
      <c r="L399" s="42">
        <f t="shared" si="35"/>
        <v>0.36908370501860904</v>
      </c>
      <c r="M399" s="34">
        <f t="shared" si="38"/>
        <v>0.75050140568877588</v>
      </c>
      <c r="N399" s="34">
        <f t="shared" si="36"/>
        <v>1.5591005909895239</v>
      </c>
    </row>
    <row r="400" spans="2:16" x14ac:dyDescent="0.25">
      <c r="C400" s="7">
        <v>3</v>
      </c>
      <c r="D400" s="34">
        <v>0.17256074751780257</v>
      </c>
      <c r="E400" s="34">
        <v>2.2658822636787432</v>
      </c>
      <c r="F400" s="34">
        <v>1.0682262228004125</v>
      </c>
      <c r="G400" s="34">
        <v>36.411440014951076</v>
      </c>
      <c r="H400" s="34">
        <v>5.2016342878501538</v>
      </c>
      <c r="I400" s="41">
        <f t="shared" si="33"/>
        <v>0.16343192146193236</v>
      </c>
      <c r="J400" s="9">
        <f t="shared" si="37"/>
        <v>0.64311221070363322</v>
      </c>
      <c r="K400" s="9">
        <f t="shared" si="34"/>
        <v>1.3739786553535303</v>
      </c>
      <c r="L400" s="42">
        <f t="shared" si="35"/>
        <v>0.34310577571076223</v>
      </c>
      <c r="M400" s="34">
        <f t="shared" si="38"/>
        <v>0.74688405486021026</v>
      </c>
      <c r="N400" s="34">
        <f t="shared" si="36"/>
        <v>1.595682265586357</v>
      </c>
    </row>
    <row r="401" spans="3:14" x14ac:dyDescent="0.25">
      <c r="C401" s="7">
        <v>2.5</v>
      </c>
      <c r="D401" s="34">
        <v>0.18768493828227467</v>
      </c>
      <c r="E401" s="34">
        <v>2.0207787677517057</v>
      </c>
      <c r="F401" s="34">
        <v>1.1063821338859623</v>
      </c>
      <c r="G401" s="34">
        <v>33.477301720022901</v>
      </c>
      <c r="H401" s="34">
        <v>4.7824716742889857</v>
      </c>
      <c r="I401" s="41">
        <f t="shared" si="33"/>
        <v>0.15015772496543336</v>
      </c>
      <c r="J401" s="9">
        <f t="shared" si="37"/>
        <v>0.64243775260579006</v>
      </c>
      <c r="K401" s="9">
        <f t="shared" si="34"/>
        <v>1.4215633032337918</v>
      </c>
      <c r="L401" s="42">
        <f t="shared" si="35"/>
        <v>0.31446137286626502</v>
      </c>
      <c r="M401" s="34">
        <f t="shared" si="38"/>
        <v>0.7432432152394528</v>
      </c>
      <c r="N401" s="34">
        <f t="shared" si="36"/>
        <v>1.6446220289457787</v>
      </c>
    </row>
    <row r="402" spans="3:14" x14ac:dyDescent="0.25">
      <c r="C402" s="7">
        <v>2</v>
      </c>
      <c r="D402" s="34">
        <v>0.20835567745536548</v>
      </c>
      <c r="E402" s="34">
        <v>1.7667338027447372</v>
      </c>
      <c r="F402" s="34">
        <v>1.1576930087179753</v>
      </c>
      <c r="G402" s="34">
        <v>30.156055183692256</v>
      </c>
      <c r="H402" s="34">
        <v>4.308007883384608</v>
      </c>
      <c r="I402" s="41">
        <f t="shared" si="33"/>
        <v>0.13516420361923889</v>
      </c>
      <c r="J402" s="9">
        <f t="shared" si="37"/>
        <v>0.64174632821186672</v>
      </c>
      <c r="K402" s="9">
        <f t="shared" si="34"/>
        <v>1.4858904750826185</v>
      </c>
      <c r="L402" s="42">
        <f t="shared" si="35"/>
        <v>0.28235541022808519</v>
      </c>
      <c r="M402" s="34">
        <f t="shared" si="38"/>
        <v>0.73958194037976643</v>
      </c>
      <c r="N402" s="34">
        <f t="shared" si="36"/>
        <v>1.7124176835034601</v>
      </c>
    </row>
    <row r="403" spans="3:14" x14ac:dyDescent="0.25">
      <c r="C403" s="7">
        <v>1.5</v>
      </c>
      <c r="D403" s="34">
        <v>0.23890204489487821</v>
      </c>
      <c r="E403" s="34">
        <v>1.4963656952861246</v>
      </c>
      <c r="F403" s="34">
        <v>1.2311312452057064</v>
      </c>
      <c r="G403" s="34">
        <v>26.300257538374428</v>
      </c>
      <c r="H403" s="34">
        <v>3.7571796483392039</v>
      </c>
      <c r="I403" s="41">
        <f t="shared" si="33"/>
        <v>0.11779552792119914</v>
      </c>
      <c r="J403" s="9">
        <f t="shared" si="37"/>
        <v>0.64103802807574795</v>
      </c>
      <c r="K403" s="9">
        <f t="shared" si="34"/>
        <v>1.5784038914582124</v>
      </c>
      <c r="L403" s="42">
        <f t="shared" si="35"/>
        <v>0.24545115267815537</v>
      </c>
      <c r="M403" s="34">
        <f t="shared" si="38"/>
        <v>0.7359032150247834</v>
      </c>
      <c r="N403" s="34">
        <f t="shared" si="36"/>
        <v>1.8119868829286885</v>
      </c>
    </row>
    <row r="404" spans="3:14" x14ac:dyDescent="0.25">
      <c r="C404" s="7">
        <v>1</v>
      </c>
      <c r="D404" s="34">
        <v>0.29055944931126354</v>
      </c>
      <c r="E404" s="34">
        <v>1.1955017474759231</v>
      </c>
      <c r="F404" s="34">
        <v>1.348404549747984</v>
      </c>
      <c r="G404" s="34">
        <v>21.624439756040033</v>
      </c>
      <c r="H404" s="34">
        <v>3.0892056794342904</v>
      </c>
      <c r="I404" s="41">
        <f t="shared" si="33"/>
        <v>9.678031134686213E-2</v>
      </c>
      <c r="J404" s="9">
        <f t="shared" si="37"/>
        <v>0.64031295835759949</v>
      </c>
      <c r="K404" s="9">
        <f t="shared" si="34"/>
        <v>1.726801812623957</v>
      </c>
      <c r="L404" s="42">
        <f t="shared" si="35"/>
        <v>0.20114670847502444</v>
      </c>
      <c r="M404" s="34">
        <f t="shared" si="38"/>
        <v>0.73220994744284518</v>
      </c>
      <c r="N404" s="34">
        <f t="shared" si="36"/>
        <v>1.9746304490053292</v>
      </c>
    </row>
  </sheetData>
  <mergeCells count="1">
    <mergeCell ref="B1:F2"/>
  </mergeCells>
  <pageMargins left="0.7" right="0.7" top="0.75" bottom="0.75" header="0.3" footer="0.3"/>
  <pageSetup paperSize="0" orientation="portrait" horizontalDpi="0" verticalDpi="0" copie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</dc:creator>
  <cp:lastModifiedBy>Eugenio Pugliese Carratelli</cp:lastModifiedBy>
  <dcterms:created xsi:type="dcterms:W3CDTF">2014-10-06T12:15:07Z</dcterms:created>
  <dcterms:modified xsi:type="dcterms:W3CDTF">2015-04-06T13:27:16Z</dcterms:modified>
</cp:coreProperties>
</file>