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9440" windowHeight="7875" activeTab="1"/>
  </bookViews>
  <sheets>
    <sheet name="L C H Ks" sheetId="1" r:id="rId1"/>
    <sheet name="eta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7" i="2" l="1"/>
  <c r="J7" i="2" s="1"/>
  <c r="D7" i="2"/>
  <c r="E7" i="2" s="1"/>
  <c r="F7" i="2" s="1"/>
  <c r="E8" i="2" l="1"/>
  <c r="E9" i="2" l="1"/>
  <c r="F8" i="2"/>
  <c r="F9" i="2" l="1"/>
  <c r="E10" i="2"/>
  <c r="C30" i="1"/>
  <c r="D30" i="1" s="1"/>
  <c r="E11" i="2" l="1"/>
  <c r="F10" i="2"/>
  <c r="E30" i="1"/>
  <c r="F30" i="1" s="1"/>
  <c r="G30" i="1" s="1"/>
  <c r="H30" i="1" l="1"/>
  <c r="I30" i="1" s="1"/>
  <c r="C69" i="1"/>
  <c r="D69" i="1" s="1"/>
  <c r="E69" i="1" s="1"/>
  <c r="F69" i="1" s="1"/>
  <c r="F11" i="2"/>
  <c r="E12" i="2"/>
  <c r="E13" i="2" l="1"/>
  <c r="F12" i="2"/>
  <c r="C22" i="1"/>
  <c r="D22" i="1" s="1"/>
  <c r="C23" i="1"/>
  <c r="C24" i="1"/>
  <c r="C25" i="1"/>
  <c r="C26" i="1"/>
  <c r="D26" i="1" s="1"/>
  <c r="C27" i="1"/>
  <c r="C28" i="1"/>
  <c r="C29" i="1"/>
  <c r="C31" i="1"/>
  <c r="C32" i="1"/>
  <c r="C33" i="1"/>
  <c r="C34" i="1"/>
  <c r="C35" i="1"/>
  <c r="D35" i="1" s="1"/>
  <c r="C36" i="1"/>
  <c r="C37" i="1"/>
  <c r="D37" i="1" s="1"/>
  <c r="C38" i="1"/>
  <c r="D38" i="1" s="1"/>
  <c r="C39" i="1"/>
  <c r="D39" i="1" s="1"/>
  <c r="C40" i="1"/>
  <c r="C41" i="1"/>
  <c r="C42" i="1"/>
  <c r="C43" i="1"/>
  <c r="C44" i="1"/>
  <c r="C45" i="1"/>
  <c r="D45" i="1" s="1"/>
  <c r="C46" i="1"/>
  <c r="C47" i="1"/>
  <c r="D47" i="1" s="1"/>
  <c r="C48" i="1"/>
  <c r="C49" i="1"/>
  <c r="C21" i="1"/>
  <c r="D21" i="1" s="1"/>
  <c r="E21" i="1" s="1"/>
  <c r="F13" i="2" l="1"/>
  <c r="E14" i="2"/>
  <c r="E47" i="1"/>
  <c r="F47" i="1" s="1"/>
  <c r="G47" i="1" s="1"/>
  <c r="E39" i="1"/>
  <c r="F39" i="1" s="1"/>
  <c r="G39" i="1" s="1"/>
  <c r="E22" i="1"/>
  <c r="F22" i="1" s="1"/>
  <c r="G22" i="1" s="1"/>
  <c r="D31" i="1"/>
  <c r="E31" i="1" s="1"/>
  <c r="F31" i="1" s="1"/>
  <c r="G31" i="1" s="1"/>
  <c r="F21" i="1"/>
  <c r="G21" i="1" s="1"/>
  <c r="E38" i="1"/>
  <c r="F38" i="1" s="1"/>
  <c r="G38" i="1" s="1"/>
  <c r="D29" i="1"/>
  <c r="E29" i="1" s="1"/>
  <c r="F29" i="1" s="1"/>
  <c r="G29" i="1" s="1"/>
  <c r="E45" i="1"/>
  <c r="F45" i="1" s="1"/>
  <c r="G45" i="1" s="1"/>
  <c r="E37" i="1"/>
  <c r="F37" i="1" s="1"/>
  <c r="G37" i="1" s="1"/>
  <c r="D28" i="1"/>
  <c r="E28" i="1" s="1"/>
  <c r="F28" i="1" s="1"/>
  <c r="G28" i="1" s="1"/>
  <c r="D46" i="1"/>
  <c r="E46" i="1" s="1"/>
  <c r="F46" i="1" s="1"/>
  <c r="G46" i="1" s="1"/>
  <c r="D44" i="1"/>
  <c r="E44" i="1" s="1"/>
  <c r="F44" i="1" s="1"/>
  <c r="G44" i="1" s="1"/>
  <c r="D36" i="1"/>
  <c r="E36" i="1" s="1"/>
  <c r="F36" i="1" s="1"/>
  <c r="G36" i="1" s="1"/>
  <c r="D27" i="1"/>
  <c r="E27" i="1" s="1"/>
  <c r="F27" i="1" s="1"/>
  <c r="G27" i="1" s="1"/>
  <c r="E35" i="1"/>
  <c r="F35" i="1" s="1"/>
  <c r="G35" i="1" s="1"/>
  <c r="D43" i="1"/>
  <c r="E43" i="1" s="1"/>
  <c r="F43" i="1" s="1"/>
  <c r="G43" i="1" s="1"/>
  <c r="D42" i="1"/>
  <c r="E42" i="1" s="1"/>
  <c r="F42" i="1" s="1"/>
  <c r="G42" i="1" s="1"/>
  <c r="D25" i="1"/>
  <c r="E25" i="1" s="1"/>
  <c r="F25" i="1" s="1"/>
  <c r="G25" i="1" s="1"/>
  <c r="D49" i="1"/>
  <c r="E49" i="1" s="1"/>
  <c r="F49" i="1" s="1"/>
  <c r="G49" i="1" s="1"/>
  <c r="D41" i="1"/>
  <c r="E41" i="1" s="1"/>
  <c r="F41" i="1" s="1"/>
  <c r="G41" i="1" s="1"/>
  <c r="D33" i="1"/>
  <c r="E33" i="1" s="1"/>
  <c r="F33" i="1" s="1"/>
  <c r="G33" i="1" s="1"/>
  <c r="D24" i="1"/>
  <c r="E24" i="1" s="1"/>
  <c r="F24" i="1" s="1"/>
  <c r="G24" i="1" s="1"/>
  <c r="E26" i="1"/>
  <c r="F26" i="1" s="1"/>
  <c r="G26" i="1" s="1"/>
  <c r="D34" i="1"/>
  <c r="E34" i="1" s="1"/>
  <c r="F34" i="1" s="1"/>
  <c r="G34" i="1" s="1"/>
  <c r="D48" i="1"/>
  <c r="E48" i="1" s="1"/>
  <c r="F48" i="1" s="1"/>
  <c r="G48" i="1" s="1"/>
  <c r="D40" i="1"/>
  <c r="E40" i="1" s="1"/>
  <c r="F40" i="1" s="1"/>
  <c r="G40" i="1" s="1"/>
  <c r="D32" i="1"/>
  <c r="E32" i="1" s="1"/>
  <c r="F32" i="1" s="1"/>
  <c r="G32" i="1" s="1"/>
  <c r="D23" i="1"/>
  <c r="E23" i="1" s="1"/>
  <c r="F23" i="1" s="1"/>
  <c r="G23" i="1" s="1"/>
  <c r="H40" i="1" l="1"/>
  <c r="I40" i="1" s="1"/>
  <c r="C79" i="1"/>
  <c r="D79" i="1" s="1"/>
  <c r="E79" i="1" s="1"/>
  <c r="F79" i="1" s="1"/>
  <c r="H25" i="1"/>
  <c r="I25" i="1" s="1"/>
  <c r="C64" i="1"/>
  <c r="D64" i="1" s="1"/>
  <c r="E64" i="1" s="1"/>
  <c r="F64" i="1" s="1"/>
  <c r="H37" i="1"/>
  <c r="I37" i="1" s="1"/>
  <c r="C76" i="1"/>
  <c r="D76" i="1" s="1"/>
  <c r="E76" i="1" s="1"/>
  <c r="F76" i="1" s="1"/>
  <c r="H21" i="1"/>
  <c r="I21" i="1" s="1"/>
  <c r="C60" i="1"/>
  <c r="H47" i="1"/>
  <c r="I47" i="1" s="1"/>
  <c r="C86" i="1"/>
  <c r="D86" i="1" s="1"/>
  <c r="E86" i="1" s="1"/>
  <c r="F86" i="1" s="1"/>
  <c r="H23" i="1"/>
  <c r="I23" i="1" s="1"/>
  <c r="C62" i="1"/>
  <c r="D62" i="1" s="1"/>
  <c r="E62" i="1" s="1"/>
  <c r="F62" i="1" s="1"/>
  <c r="H41" i="1"/>
  <c r="I41" i="1" s="1"/>
  <c r="C80" i="1"/>
  <c r="D80" i="1" s="1"/>
  <c r="E80" i="1" s="1"/>
  <c r="F80" i="1" s="1"/>
  <c r="H43" i="1"/>
  <c r="I43" i="1" s="1"/>
  <c r="C82" i="1"/>
  <c r="D82" i="1" s="1"/>
  <c r="E82" i="1" s="1"/>
  <c r="F82" i="1" s="1"/>
  <c r="H44" i="1"/>
  <c r="I44" i="1" s="1"/>
  <c r="C83" i="1"/>
  <c r="D83" i="1" s="1"/>
  <c r="E83" i="1" s="1"/>
  <c r="F83" i="1" s="1"/>
  <c r="H45" i="1"/>
  <c r="I45" i="1" s="1"/>
  <c r="C84" i="1"/>
  <c r="D84" i="1" s="1"/>
  <c r="E84" i="1" s="1"/>
  <c r="F84" i="1" s="1"/>
  <c r="H31" i="1"/>
  <c r="I31" i="1" s="1"/>
  <c r="C70" i="1"/>
  <c r="D70" i="1" s="1"/>
  <c r="E70" i="1" s="1"/>
  <c r="F70" i="1" s="1"/>
  <c r="H24" i="1"/>
  <c r="I24" i="1" s="1"/>
  <c r="C63" i="1"/>
  <c r="D63" i="1" s="1"/>
  <c r="E63" i="1" s="1"/>
  <c r="F63" i="1" s="1"/>
  <c r="H27" i="1"/>
  <c r="I27" i="1" s="1"/>
  <c r="C66" i="1"/>
  <c r="D66" i="1" s="1"/>
  <c r="E66" i="1" s="1"/>
  <c r="F66" i="1" s="1"/>
  <c r="H28" i="1"/>
  <c r="I28" i="1" s="1"/>
  <c r="C67" i="1"/>
  <c r="D67" i="1" s="1"/>
  <c r="E67" i="1" s="1"/>
  <c r="F67" i="1" s="1"/>
  <c r="H38" i="1"/>
  <c r="I38" i="1" s="1"/>
  <c r="C77" i="1"/>
  <c r="D77" i="1" s="1"/>
  <c r="E77" i="1" s="1"/>
  <c r="F77" i="1" s="1"/>
  <c r="H39" i="1"/>
  <c r="I39" i="1" s="1"/>
  <c r="C78" i="1"/>
  <c r="D78" i="1" s="1"/>
  <c r="E78" i="1" s="1"/>
  <c r="F78" i="1" s="1"/>
  <c r="H48" i="1"/>
  <c r="I48" i="1" s="1"/>
  <c r="C87" i="1"/>
  <c r="D87" i="1" s="1"/>
  <c r="E87" i="1" s="1"/>
  <c r="F87" i="1" s="1"/>
  <c r="H33" i="1"/>
  <c r="I33" i="1" s="1"/>
  <c r="C72" i="1"/>
  <c r="D72" i="1" s="1"/>
  <c r="E72" i="1" s="1"/>
  <c r="F72" i="1" s="1"/>
  <c r="H42" i="1"/>
  <c r="I42" i="1" s="1"/>
  <c r="C81" i="1"/>
  <c r="D81" i="1" s="1"/>
  <c r="E81" i="1" s="1"/>
  <c r="F81" i="1" s="1"/>
  <c r="H36" i="1"/>
  <c r="I36" i="1" s="1"/>
  <c r="C75" i="1"/>
  <c r="D75" i="1" s="1"/>
  <c r="E75" i="1" s="1"/>
  <c r="F75" i="1" s="1"/>
  <c r="H34" i="1"/>
  <c r="I34" i="1" s="1"/>
  <c r="C73" i="1"/>
  <c r="D73" i="1" s="1"/>
  <c r="E73" i="1" s="1"/>
  <c r="F73" i="1" s="1"/>
  <c r="H32" i="1"/>
  <c r="I32" i="1" s="1"/>
  <c r="C71" i="1"/>
  <c r="D71" i="1" s="1"/>
  <c r="E71" i="1" s="1"/>
  <c r="F71" i="1" s="1"/>
  <c r="H26" i="1"/>
  <c r="I26" i="1" s="1"/>
  <c r="C65" i="1"/>
  <c r="D65" i="1" s="1"/>
  <c r="E65" i="1" s="1"/>
  <c r="F65" i="1" s="1"/>
  <c r="H49" i="1"/>
  <c r="I49" i="1" s="1"/>
  <c r="C88" i="1"/>
  <c r="D88" i="1" s="1"/>
  <c r="E88" i="1" s="1"/>
  <c r="F88" i="1" s="1"/>
  <c r="H35" i="1"/>
  <c r="I35" i="1" s="1"/>
  <c r="C74" i="1"/>
  <c r="D74" i="1" s="1"/>
  <c r="E74" i="1" s="1"/>
  <c r="F74" i="1" s="1"/>
  <c r="H46" i="1"/>
  <c r="I46" i="1" s="1"/>
  <c r="C85" i="1"/>
  <c r="D85" i="1" s="1"/>
  <c r="E85" i="1" s="1"/>
  <c r="F85" i="1" s="1"/>
  <c r="H29" i="1"/>
  <c r="I29" i="1" s="1"/>
  <c r="C68" i="1"/>
  <c r="D68" i="1" s="1"/>
  <c r="E68" i="1" s="1"/>
  <c r="F68" i="1" s="1"/>
  <c r="H22" i="1"/>
  <c r="I22" i="1" s="1"/>
  <c r="C61" i="1"/>
  <c r="D61" i="1" s="1"/>
  <c r="E61" i="1" s="1"/>
  <c r="F61" i="1" s="1"/>
  <c r="E15" i="2"/>
  <c r="F14" i="2"/>
  <c r="D60" i="1" l="1"/>
  <c r="E60" i="1" s="1"/>
  <c r="F60" i="1" s="1"/>
  <c r="F15" i="2"/>
  <c r="E16" i="2"/>
  <c r="E17" i="2" l="1"/>
  <c r="F16" i="2"/>
  <c r="F17" i="2" l="1"/>
  <c r="E18" i="2"/>
  <c r="E19" i="2" l="1"/>
  <c r="F18" i="2"/>
  <c r="F19" i="2" l="1"/>
  <c r="E20" i="2"/>
  <c r="E21" i="2" l="1"/>
  <c r="F20" i="2"/>
  <c r="F21" i="2" l="1"/>
  <c r="E22" i="2"/>
  <c r="E23" i="2" l="1"/>
  <c r="F22" i="2"/>
  <c r="F23" i="2" l="1"/>
  <c r="E24" i="2"/>
  <c r="E25" i="2" l="1"/>
  <c r="F24" i="2"/>
  <c r="F25" i="2" l="1"/>
  <c r="E26" i="2"/>
  <c r="E27" i="2" l="1"/>
  <c r="F26" i="2"/>
  <c r="F27" i="2" l="1"/>
  <c r="E28" i="2"/>
  <c r="E29" i="2" l="1"/>
  <c r="F28" i="2"/>
  <c r="F29" i="2" l="1"/>
  <c r="E30" i="2"/>
  <c r="E31" i="2" l="1"/>
  <c r="F30" i="2"/>
  <c r="F31" i="2" l="1"/>
  <c r="E32" i="2"/>
  <c r="E33" i="2" l="1"/>
  <c r="F32" i="2"/>
  <c r="F33" i="2" l="1"/>
  <c r="E34" i="2"/>
  <c r="E35" i="2" l="1"/>
  <c r="F34" i="2"/>
  <c r="F35" i="2" l="1"/>
  <c r="E36" i="2"/>
  <c r="E37" i="2" l="1"/>
  <c r="F36" i="2"/>
  <c r="F37" i="2" l="1"/>
  <c r="E38" i="2"/>
  <c r="E39" i="2" l="1"/>
  <c r="F39" i="2" s="1"/>
  <c r="F38" i="2"/>
</calcChain>
</file>

<file path=xl/sharedStrings.xml><?xml version="1.0" encoding="utf-8"?>
<sst xmlns="http://schemas.openxmlformats.org/spreadsheetml/2006/main" count="46" uniqueCount="32">
  <si>
    <t xml:space="preserve"> b  :  Diagrammare, , la lunghezza  e la celerità delle stesse onde   al variare della profondità   media  d</t>
  </si>
  <si>
    <t>d1</t>
  </si>
  <si>
    <t>d2</t>
  </si>
  <si>
    <t>d3</t>
  </si>
  <si>
    <t>d4</t>
  </si>
  <si>
    <t>d5</t>
  </si>
  <si>
    <t>d6</t>
  </si>
  <si>
    <t>sec</t>
  </si>
  <si>
    <t>T</t>
  </si>
  <si>
    <t>d</t>
  </si>
  <si>
    <t>σ^2*d/g</t>
  </si>
  <si>
    <t>sommatoria</t>
  </si>
  <si>
    <t>frazione</t>
  </si>
  <si>
    <t>k</t>
  </si>
  <si>
    <t>L</t>
  </si>
  <si>
    <t>c</t>
  </si>
  <si>
    <t>k*d</t>
  </si>
  <si>
    <t>T=</t>
  </si>
  <si>
    <t>denominatore</t>
  </si>
  <si>
    <t>ks</t>
  </si>
  <si>
    <t>H</t>
  </si>
  <si>
    <t>Ho=</t>
  </si>
  <si>
    <t>m</t>
  </si>
  <si>
    <t>x</t>
  </si>
  <si>
    <t>η</t>
  </si>
  <si>
    <t>ACQUE PROFONDE</t>
  </si>
  <si>
    <t>C</t>
  </si>
  <si>
    <t>ACQUE basse</t>
  </si>
  <si>
    <t>DISPERSIONE CON FORMULA DI HUNT</t>
  </si>
  <si>
    <t xml:space="preserve">Diagrammare l'andamento della superficie libera (altezza istantanea d'acqua)   dell'onda in funzione dello spazio x, ed  in acque profonde ed in acque basse (h=2) , per varie onde  con le seguenti caratteristiche al largo: Ho=2; T= 10; T=7 ; T=3.   </t>
  </si>
  <si>
    <t>c Diagrammare al variare di d, dalle acque profonde fino alle acque basse l'altezza d'onda ed  il coefficiente di shoaling per le onde al paragrafo precedente</t>
  </si>
  <si>
    <t xml:space="preserve">  a: Calcolare i valori della lunghezza  d'onda, della celerità  e del coeff. Di shoaling per onde su acqua profonda e su acqua bassa (d=2m) per onde con le seguenti caratteristiche al largo: T= 10; T=7 ; T=3;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</si>
</sst>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8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C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0" xfId="0" applyFill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0" xfId="0" applyFont="1" applyFill="1"/>
    <xf numFmtId="0" fontId="1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0" fontId="5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/>
    <xf numFmtId="0" fontId="6" fillId="0" borderId="0" xfId="0" applyFont="1" applyBorder="1" applyAlignment="1">
      <alignment horizontal="center"/>
    </xf>
    <xf numFmtId="0" fontId="0" fillId="0" borderId="0" xfId="0"/>
    <xf numFmtId="0" fontId="1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7" fillId="3" borderId="0" xfId="0" applyFont="1" applyFill="1"/>
    <xf numFmtId="0" fontId="0" fillId="3" borderId="0" xfId="0" applyFill="1"/>
    <xf numFmtId="0" fontId="8" fillId="0" borderId="1" xfId="0" applyFont="1" applyBorder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celerità</c:v>
          </c:tx>
          <c:marker>
            <c:symbol val="none"/>
          </c:marker>
          <c:xVal>
            <c:numRef>
              <c:f>'L C H Ks'!$B$21:$B$49</c:f>
              <c:numCache>
                <c:formatCode>General</c:formatCode>
                <c:ptCount val="29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15</c:v>
                </c:pt>
                <c:pt idx="10">
                  <c:v>10</c:v>
                </c:pt>
                <c:pt idx="11">
                  <c:v>9.5</c:v>
                </c:pt>
                <c:pt idx="12">
                  <c:v>9</c:v>
                </c:pt>
                <c:pt idx="13">
                  <c:v>8.5</c:v>
                </c:pt>
                <c:pt idx="14">
                  <c:v>8</c:v>
                </c:pt>
                <c:pt idx="15">
                  <c:v>7.5</c:v>
                </c:pt>
                <c:pt idx="16">
                  <c:v>7</c:v>
                </c:pt>
                <c:pt idx="17">
                  <c:v>6.5</c:v>
                </c:pt>
                <c:pt idx="18">
                  <c:v>6</c:v>
                </c:pt>
                <c:pt idx="19">
                  <c:v>5.5</c:v>
                </c:pt>
                <c:pt idx="20">
                  <c:v>5</c:v>
                </c:pt>
                <c:pt idx="21">
                  <c:v>4.5</c:v>
                </c:pt>
                <c:pt idx="22">
                  <c:v>4</c:v>
                </c:pt>
                <c:pt idx="23">
                  <c:v>3.5</c:v>
                </c:pt>
                <c:pt idx="24">
                  <c:v>3</c:v>
                </c:pt>
                <c:pt idx="25">
                  <c:v>2.5</c:v>
                </c:pt>
                <c:pt idx="26">
                  <c:v>2</c:v>
                </c:pt>
                <c:pt idx="27">
                  <c:v>1.5</c:v>
                </c:pt>
                <c:pt idx="28">
                  <c:v>1</c:v>
                </c:pt>
              </c:numCache>
            </c:numRef>
          </c:xVal>
          <c:yVal>
            <c:numRef>
              <c:f>'L C H Ks'!$I$21:$I$49</c:f>
              <c:numCache>
                <c:formatCode>General</c:formatCode>
                <c:ptCount val="29"/>
                <c:pt idx="0">
                  <c:v>10.928950519016654</c:v>
                </c:pt>
                <c:pt idx="1">
                  <c:v>10.928740225407543</c:v>
                </c:pt>
                <c:pt idx="2">
                  <c:v>10.928269564375652</c:v>
                </c:pt>
                <c:pt idx="3">
                  <c:v>10.92712424915862</c:v>
                </c:pt>
                <c:pt idx="4">
                  <c:v>10.924045853694199</c:v>
                </c:pt>
                <c:pt idx="5">
                  <c:v>10.914749101501908</c:v>
                </c:pt>
                <c:pt idx="6">
                  <c:v>10.882814530639141</c:v>
                </c:pt>
                <c:pt idx="7">
                  <c:v>10.759696478266065</c:v>
                </c:pt>
                <c:pt idx="8">
                  <c:v>10.270261550245737</c:v>
                </c:pt>
                <c:pt idx="9">
                  <c:v>9.6563130907638115</c:v>
                </c:pt>
                <c:pt idx="10">
                  <c:v>8.5455376593070049</c:v>
                </c:pt>
                <c:pt idx="11">
                  <c:v>8.3948393164301098</c:v>
                </c:pt>
                <c:pt idx="12">
                  <c:v>8.2350072534065415</c:v>
                </c:pt>
                <c:pt idx="13">
                  <c:v>8.0653767195298673</c:v>
                </c:pt>
                <c:pt idx="14">
                  <c:v>7.8851940784797803</c:v>
                </c:pt>
                <c:pt idx="15">
                  <c:v>7.6935969467207199</c:v>
                </c:pt>
                <c:pt idx="16">
                  <c:v>7.4895883522914799</c:v>
                </c:pt>
                <c:pt idx="17">
                  <c:v>7.2720025337446419</c:v>
                </c:pt>
                <c:pt idx="18">
                  <c:v>7.0394587840299625</c:v>
                </c:pt>
                <c:pt idx="19">
                  <c:v>6.7902977524647232</c:v>
                </c:pt>
                <c:pt idx="20">
                  <c:v>6.5224912328026647</c:v>
                </c:pt>
                <c:pt idx="21">
                  <c:v>6.2335104646108794</c:v>
                </c:pt>
                <c:pt idx="22">
                  <c:v>5.9201267970099991</c:v>
                </c:pt>
                <c:pt idx="23">
                  <c:v>5.5780964679504574</c:v>
                </c:pt>
                <c:pt idx="24">
                  <c:v>5.2016342878501538</c:v>
                </c:pt>
                <c:pt idx="25">
                  <c:v>4.7824716742889857</c:v>
                </c:pt>
                <c:pt idx="26">
                  <c:v>4.308007883384608</c:v>
                </c:pt>
                <c:pt idx="27">
                  <c:v>3.7571796483392039</c:v>
                </c:pt>
                <c:pt idx="28">
                  <c:v>3.0892056794342904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31328"/>
        <c:axId val="85353600"/>
      </c:scatterChart>
      <c:valAx>
        <c:axId val="8533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353600"/>
        <c:crosses val="autoZero"/>
        <c:crossBetween val="midCat"/>
      </c:valAx>
      <c:valAx>
        <c:axId val="8535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331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lunghezza d'onda</c:v>
          </c:tx>
          <c:marker>
            <c:symbol val="none"/>
          </c:marker>
          <c:xVal>
            <c:numRef>
              <c:f>'L C H Ks'!$B$21:$B$49</c:f>
              <c:numCache>
                <c:formatCode>General</c:formatCode>
                <c:ptCount val="29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15</c:v>
                </c:pt>
                <c:pt idx="10">
                  <c:v>10</c:v>
                </c:pt>
                <c:pt idx="11">
                  <c:v>9.5</c:v>
                </c:pt>
                <c:pt idx="12">
                  <c:v>9</c:v>
                </c:pt>
                <c:pt idx="13">
                  <c:v>8.5</c:v>
                </c:pt>
                <c:pt idx="14">
                  <c:v>8</c:v>
                </c:pt>
                <c:pt idx="15">
                  <c:v>7.5</c:v>
                </c:pt>
                <c:pt idx="16">
                  <c:v>7</c:v>
                </c:pt>
                <c:pt idx="17">
                  <c:v>6.5</c:v>
                </c:pt>
                <c:pt idx="18">
                  <c:v>6</c:v>
                </c:pt>
                <c:pt idx="19">
                  <c:v>5.5</c:v>
                </c:pt>
                <c:pt idx="20">
                  <c:v>5</c:v>
                </c:pt>
                <c:pt idx="21">
                  <c:v>4.5</c:v>
                </c:pt>
                <c:pt idx="22">
                  <c:v>4</c:v>
                </c:pt>
                <c:pt idx="23">
                  <c:v>3.5</c:v>
                </c:pt>
                <c:pt idx="24">
                  <c:v>3</c:v>
                </c:pt>
                <c:pt idx="25">
                  <c:v>2.5</c:v>
                </c:pt>
                <c:pt idx="26">
                  <c:v>2</c:v>
                </c:pt>
                <c:pt idx="27">
                  <c:v>1.5</c:v>
                </c:pt>
                <c:pt idx="28">
                  <c:v>1</c:v>
                </c:pt>
              </c:numCache>
            </c:numRef>
          </c:xVal>
          <c:yVal>
            <c:numRef>
              <c:f>'L C H Ks'!$H$21:$H$49</c:f>
              <c:numCache>
                <c:formatCode>General</c:formatCode>
                <c:ptCount val="29"/>
                <c:pt idx="0">
                  <c:v>76.50265363311658</c:v>
                </c:pt>
                <c:pt idx="1">
                  <c:v>76.501181577852805</c:v>
                </c:pt>
                <c:pt idx="2">
                  <c:v>76.497886950629564</c:v>
                </c:pt>
                <c:pt idx="3">
                  <c:v>76.489869744110337</c:v>
                </c:pt>
                <c:pt idx="4">
                  <c:v>76.468320975859399</c:v>
                </c:pt>
                <c:pt idx="5">
                  <c:v>76.403243710513351</c:v>
                </c:pt>
                <c:pt idx="6">
                  <c:v>76.179701714473993</c:v>
                </c:pt>
                <c:pt idx="7">
                  <c:v>75.317875347862454</c:v>
                </c:pt>
                <c:pt idx="8">
                  <c:v>71.891830851720158</c:v>
                </c:pt>
                <c:pt idx="9">
                  <c:v>67.594191635346675</c:v>
                </c:pt>
                <c:pt idx="10">
                  <c:v>59.818763615149038</c:v>
                </c:pt>
                <c:pt idx="11">
                  <c:v>58.763875215010771</c:v>
                </c:pt>
                <c:pt idx="12">
                  <c:v>57.645050773845796</c:v>
                </c:pt>
                <c:pt idx="13">
                  <c:v>56.457637036709073</c:v>
                </c:pt>
                <c:pt idx="14">
                  <c:v>55.196358549358465</c:v>
                </c:pt>
                <c:pt idx="15">
                  <c:v>53.855178627045042</c:v>
                </c:pt>
                <c:pt idx="16">
                  <c:v>52.427118466040362</c:v>
                </c:pt>
                <c:pt idx="17">
                  <c:v>50.904017736212495</c:v>
                </c:pt>
                <c:pt idx="18">
                  <c:v>49.276211488209739</c:v>
                </c:pt>
                <c:pt idx="19">
                  <c:v>47.532084267253062</c:v>
                </c:pt>
                <c:pt idx="20">
                  <c:v>45.657438629618653</c:v>
                </c:pt>
                <c:pt idx="21">
                  <c:v>43.634573252276155</c:v>
                </c:pt>
                <c:pt idx="22">
                  <c:v>41.440887579069994</c:v>
                </c:pt>
                <c:pt idx="23">
                  <c:v>39.0466752756532</c:v>
                </c:pt>
                <c:pt idx="24">
                  <c:v>36.411440014951076</c:v>
                </c:pt>
                <c:pt idx="25">
                  <c:v>33.477301720022901</c:v>
                </c:pt>
                <c:pt idx="26">
                  <c:v>30.156055183692256</c:v>
                </c:pt>
                <c:pt idx="27">
                  <c:v>26.300257538374428</c:v>
                </c:pt>
                <c:pt idx="28">
                  <c:v>21.624439756040033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14944"/>
        <c:axId val="86916480"/>
      </c:scatterChart>
      <c:valAx>
        <c:axId val="8691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916480"/>
        <c:crosses val="autoZero"/>
        <c:crossBetween val="midCat"/>
      </c:valAx>
      <c:valAx>
        <c:axId val="8691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914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Ks</c:v>
          </c:tx>
          <c:marker>
            <c:symbol val="none"/>
          </c:marker>
          <c:xVal>
            <c:numRef>
              <c:f>'L C H Ks'!$B$60:$B$88</c:f>
              <c:numCache>
                <c:formatCode>General</c:formatCode>
                <c:ptCount val="29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15</c:v>
                </c:pt>
                <c:pt idx="10">
                  <c:v>10</c:v>
                </c:pt>
                <c:pt idx="11">
                  <c:v>9.5</c:v>
                </c:pt>
                <c:pt idx="12">
                  <c:v>9</c:v>
                </c:pt>
                <c:pt idx="13">
                  <c:v>8.5</c:v>
                </c:pt>
                <c:pt idx="14">
                  <c:v>8</c:v>
                </c:pt>
                <c:pt idx="15">
                  <c:v>7.5</c:v>
                </c:pt>
                <c:pt idx="16">
                  <c:v>7</c:v>
                </c:pt>
                <c:pt idx="17">
                  <c:v>6.5</c:v>
                </c:pt>
                <c:pt idx="18">
                  <c:v>6</c:v>
                </c:pt>
                <c:pt idx="19">
                  <c:v>5.5</c:v>
                </c:pt>
                <c:pt idx="20">
                  <c:v>5</c:v>
                </c:pt>
                <c:pt idx="21">
                  <c:v>4.5</c:v>
                </c:pt>
                <c:pt idx="22">
                  <c:v>4</c:v>
                </c:pt>
                <c:pt idx="23">
                  <c:v>3.5</c:v>
                </c:pt>
                <c:pt idx="24">
                  <c:v>3</c:v>
                </c:pt>
                <c:pt idx="25">
                  <c:v>2.5</c:v>
                </c:pt>
                <c:pt idx="26">
                  <c:v>2</c:v>
                </c:pt>
                <c:pt idx="27">
                  <c:v>1.5</c:v>
                </c:pt>
                <c:pt idx="28">
                  <c:v>1</c:v>
                </c:pt>
              </c:numCache>
            </c:numRef>
          </c:xVal>
          <c:yVal>
            <c:numRef>
              <c:f>'L C H Ks'!$F$60:$F$88</c:f>
              <c:numCache>
                <c:formatCode>General</c:formatCode>
                <c:ptCount val="29"/>
                <c:pt idx="0">
                  <c:v>1.9999977325505551</c:v>
                </c:pt>
                <c:pt idx="1">
                  <c:v>1.9999895311787179</c:v>
                </c:pt>
                <c:pt idx="2">
                  <c:v>1.9999523636891023</c:v>
                </c:pt>
                <c:pt idx="3">
                  <c:v>1.9997873377748416</c:v>
                </c:pt>
                <c:pt idx="4">
                  <c:v>1.999075412887938</c:v>
                </c:pt>
                <c:pt idx="5">
                  <c:v>1.9961383925768241</c:v>
                </c:pt>
                <c:pt idx="6">
                  <c:v>1.9849589040094227</c:v>
                </c:pt>
                <c:pt idx="7">
                  <c:v>1.9491222236447752</c:v>
                </c:pt>
                <c:pt idx="8">
                  <c:v>1.8724752725052827</c:v>
                </c:pt>
                <c:pt idx="9">
                  <c:v>1.8345165312751623</c:v>
                </c:pt>
                <c:pt idx="10">
                  <c:v>1.8333387522170137</c:v>
                </c:pt>
                <c:pt idx="11">
                  <c:v>1.8375972663955982</c:v>
                </c:pt>
                <c:pt idx="12">
                  <c:v>1.8430858403150092</c:v>
                </c:pt>
                <c:pt idx="13">
                  <c:v>1.8499726013664795</c:v>
                </c:pt>
                <c:pt idx="14">
                  <c:v>1.8584575637050977</c:v>
                </c:pt>
                <c:pt idx="15">
                  <c:v>1.8687816419806225</c:v>
                </c:pt>
                <c:pt idx="16">
                  <c:v>1.8812389883104959</c:v>
                </c:pt>
                <c:pt idx="17">
                  <c:v>1.8961942139138777</c:v>
                </c:pt>
                <c:pt idx="18">
                  <c:v>1.9141069771511803</c:v>
                </c:pt>
                <c:pt idx="19">
                  <c:v>1.935568011387677</c:v>
                </c:pt>
                <c:pt idx="20">
                  <c:v>1.9613535314097392</c:v>
                </c:pt>
                <c:pt idx="21">
                  <c:v>1.9925103615049009</c:v>
                </c:pt>
                <c:pt idx="22">
                  <c:v>2.0304948985595694</c:v>
                </c:pt>
                <c:pt idx="23">
                  <c:v>2.077411953091084</c:v>
                </c:pt>
                <c:pt idx="24">
                  <c:v>2.1364524456008249</c:v>
                </c:pt>
                <c:pt idx="25">
                  <c:v>2.2127642677719246</c:v>
                </c:pt>
                <c:pt idx="26">
                  <c:v>2.3153860174359506</c:v>
                </c:pt>
                <c:pt idx="27">
                  <c:v>2.4622624904114128</c:v>
                </c:pt>
                <c:pt idx="28">
                  <c:v>2.6968090994959679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28384"/>
        <c:axId val="86938368"/>
      </c:scatterChart>
      <c:valAx>
        <c:axId val="869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938368"/>
        <c:crosses val="autoZero"/>
        <c:crossBetween val="midCat"/>
      </c:valAx>
      <c:valAx>
        <c:axId val="8693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928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180132888794307E-2"/>
          <c:y val="4.6724752544017943E-2"/>
          <c:w val="0.88276257359721921"/>
          <c:h val="0.93556753911246227"/>
        </c:manualLayout>
      </c:layout>
      <c:scatterChart>
        <c:scatterStyle val="smoothMarker"/>
        <c:varyColors val="0"/>
        <c:ser>
          <c:idx val="0"/>
          <c:order val="0"/>
          <c:tx>
            <c:v>d=200m</c:v>
          </c:tx>
          <c:xVal>
            <c:numRef>
              <c:f>eta!$E$7:$E$39</c:f>
              <c:numCache>
                <c:formatCode>General</c:formatCode>
                <c:ptCount val="33"/>
                <c:pt idx="0">
                  <c:v>-155.90089557902928</c:v>
                </c:pt>
                <c:pt idx="1">
                  <c:v>-145.90089557902928</c:v>
                </c:pt>
                <c:pt idx="2">
                  <c:v>-135.90089557902928</c:v>
                </c:pt>
                <c:pt idx="3">
                  <c:v>-125.90089557902928</c:v>
                </c:pt>
                <c:pt idx="4">
                  <c:v>-115.90089557902928</c:v>
                </c:pt>
                <c:pt idx="5">
                  <c:v>-105.90089557902928</c:v>
                </c:pt>
                <c:pt idx="6">
                  <c:v>-95.900895579029282</c:v>
                </c:pt>
                <c:pt idx="7">
                  <c:v>-85.900895579029282</c:v>
                </c:pt>
                <c:pt idx="8">
                  <c:v>-75.900895579029282</c:v>
                </c:pt>
                <c:pt idx="9">
                  <c:v>-65.900895579029282</c:v>
                </c:pt>
                <c:pt idx="10">
                  <c:v>-55.900895579029282</c:v>
                </c:pt>
                <c:pt idx="11">
                  <c:v>-45.900895579029282</c:v>
                </c:pt>
                <c:pt idx="12">
                  <c:v>-35.900895579029282</c:v>
                </c:pt>
                <c:pt idx="13">
                  <c:v>-25.900895579029282</c:v>
                </c:pt>
                <c:pt idx="14">
                  <c:v>-15.900895579029282</c:v>
                </c:pt>
                <c:pt idx="15">
                  <c:v>-5.9008955790292816</c:v>
                </c:pt>
                <c:pt idx="16">
                  <c:v>4.0991044209707184</c:v>
                </c:pt>
                <c:pt idx="17">
                  <c:v>14.099104420970718</c:v>
                </c:pt>
                <c:pt idx="18">
                  <c:v>24.099104420970718</c:v>
                </c:pt>
                <c:pt idx="19">
                  <c:v>34.099104420970718</c:v>
                </c:pt>
                <c:pt idx="20">
                  <c:v>44.099104420970718</c:v>
                </c:pt>
                <c:pt idx="21">
                  <c:v>54.099104420970718</c:v>
                </c:pt>
                <c:pt idx="22">
                  <c:v>64.099104420970718</c:v>
                </c:pt>
                <c:pt idx="23">
                  <c:v>74.099104420970718</c:v>
                </c:pt>
                <c:pt idx="24">
                  <c:v>84.099104420970718</c:v>
                </c:pt>
                <c:pt idx="25">
                  <c:v>94.099104420970718</c:v>
                </c:pt>
                <c:pt idx="26">
                  <c:v>104.09910442097072</c:v>
                </c:pt>
                <c:pt idx="27">
                  <c:v>114.09910442097072</c:v>
                </c:pt>
                <c:pt idx="28">
                  <c:v>124.09910442097072</c:v>
                </c:pt>
                <c:pt idx="29">
                  <c:v>134.09910442097072</c:v>
                </c:pt>
                <c:pt idx="30">
                  <c:v>144.09910442097072</c:v>
                </c:pt>
                <c:pt idx="31">
                  <c:v>154.09910442097072</c:v>
                </c:pt>
                <c:pt idx="32">
                  <c:v>164.09910442097072</c:v>
                </c:pt>
              </c:numCache>
            </c:numRef>
          </c:xVal>
          <c:yVal>
            <c:numRef>
              <c:f>eta!$F$7:$F$39</c:f>
              <c:numCache>
                <c:formatCode>General</c:formatCode>
                <c:ptCount val="33"/>
                <c:pt idx="0">
                  <c:v>1</c:v>
                </c:pt>
                <c:pt idx="1">
                  <c:v>0.91987905625367994</c:v>
                </c:pt>
                <c:pt idx="2">
                  <c:v>0.69235495626832133</c:v>
                </c:pt>
                <c:pt idx="3">
                  <c:v>0.35388659127564315</c:v>
                </c:pt>
                <c:pt idx="4">
                  <c:v>-4.1289229061380495E-2</c:v>
                </c:pt>
                <c:pt idx="5">
                  <c:v>-0.42984878540049337</c:v>
                </c:pt>
                <c:pt idx="6">
                  <c:v>-0.74952856103061161</c:v>
                </c:pt>
                <c:pt idx="7">
                  <c:v>-0.94910246531154241</c:v>
                </c:pt>
                <c:pt idx="8">
                  <c:v>-0.99659039912703362</c:v>
                </c:pt>
                <c:pt idx="9">
                  <c:v>-0.88438280632936528</c:v>
                </c:pt>
                <c:pt idx="10">
                  <c:v>-0.63046004337944173</c:v>
                </c:pt>
                <c:pt idx="11">
                  <c:v>-0.27551117308970435</c:v>
                </c:pt>
                <c:pt idx="12">
                  <c:v>0.12358612760123874</c:v>
                </c:pt>
                <c:pt idx="13">
                  <c:v>0.50287975393745288</c:v>
                </c:pt>
                <c:pt idx="14">
                  <c:v>0.80159097932089529</c:v>
                </c:pt>
                <c:pt idx="15">
                  <c:v>0.97185375318088352</c:v>
                </c:pt>
                <c:pt idx="16">
                  <c:v>0.98638484726436049</c:v>
                </c:pt>
                <c:pt idx="17">
                  <c:v>0.8428557716280568</c:v>
                </c:pt>
                <c:pt idx="18">
                  <c:v>0.56426589626200774</c:v>
                </c:pt>
                <c:pt idx="19">
                  <c:v>0.1952569886312083</c:v>
                </c:pt>
                <c:pt idx="20">
                  <c:v>-0.20504026740398512</c:v>
                </c:pt>
                <c:pt idx="21">
                  <c:v>-0.57248148397836829</c:v>
                </c:pt>
                <c:pt idx="22">
                  <c:v>-0.8481871870054698</c:v>
                </c:pt>
                <c:pt idx="23">
                  <c:v>-0.9879777742397422</c:v>
                </c:pt>
                <c:pt idx="24">
                  <c:v>-0.96945293812906075</c:v>
                </c:pt>
                <c:pt idx="25">
                  <c:v>-0.79558113337729286</c:v>
                </c:pt>
                <c:pt idx="26">
                  <c:v>-0.49422390615961354</c:v>
                </c:pt>
                <c:pt idx="27">
                  <c:v>-0.11367130737493274</c:v>
                </c:pt>
                <c:pt idx="28">
                  <c:v>0.28509619625726329</c:v>
                </c:pt>
                <c:pt idx="29">
                  <c:v>0.6381793472842241</c:v>
                </c:pt>
                <c:pt idx="30">
                  <c:v>0.88899943514353907</c:v>
                </c:pt>
                <c:pt idx="31">
                  <c:v>0.99736457553556268</c:v>
                </c:pt>
                <c:pt idx="32">
                  <c:v>0.94591013382547173</c:v>
                </c:pt>
              </c:numCache>
            </c:numRef>
          </c:yVal>
          <c:smooth val="1"/>
        </c:ser>
        <c:ser>
          <c:idx val="1"/>
          <c:order val="1"/>
          <c:tx>
            <c:v>d=5m</c:v>
          </c:tx>
          <c:xVal>
            <c:numRef>
              <c:f>Foglio2!#REF!</c:f>
            </c:numRef>
          </c:xVal>
          <c:yVal>
            <c:numRef>
              <c:f>Foglio2!#REF!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2"/>
          <c:order val="2"/>
          <c:tx>
            <c:v>d=15m</c:v>
          </c:tx>
          <c:xVal>
            <c:numRef>
              <c:f>Foglio2!#REF!</c:f>
            </c:numRef>
          </c:xVal>
          <c:yVal>
            <c:numRef>
              <c:f>Foglio2!#REF!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56672"/>
        <c:axId val="86958464"/>
      </c:scatterChart>
      <c:valAx>
        <c:axId val="869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958464"/>
        <c:crosses val="autoZero"/>
        <c:crossBetween val="midCat"/>
      </c:valAx>
      <c:valAx>
        <c:axId val="8695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9566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772053</xdr:colOff>
      <xdr:row>16</xdr:row>
      <xdr:rowOff>34395</xdr:rowOff>
    </xdr:from>
    <xdr:to>
      <xdr:col>16</xdr:col>
      <xdr:colOff>416982</xdr:colOff>
      <xdr:row>31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681566</xdr:colOff>
      <xdr:row>34</xdr:row>
      <xdr:rowOff>27517</xdr:rowOff>
    </xdr:from>
    <xdr:to>
      <xdr:col>16</xdr:col>
      <xdr:colOff>326495</xdr:colOff>
      <xdr:row>49</xdr:row>
      <xdr:rowOff>22755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333374</xdr:colOff>
      <xdr:row>59</xdr:row>
      <xdr:rowOff>1</xdr:rowOff>
    </xdr:from>
    <xdr:to>
      <xdr:col>11</xdr:col>
      <xdr:colOff>1185333</xdr:colOff>
      <xdr:row>75</xdr:row>
      <xdr:rowOff>43392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402167</xdr:colOff>
      <xdr:row>38</xdr:row>
      <xdr:rowOff>21167</xdr:rowOff>
    </xdr:from>
    <xdr:to>
      <xdr:col>6</xdr:col>
      <xdr:colOff>285750</xdr:colOff>
      <xdr:row>59</xdr:row>
      <xdr:rowOff>137584</xdr:rowOff>
    </xdr:to>
    <xdr:cxnSp macro="">
      <xdr:nvCxnSpPr>
        <xdr:cNvPr id="4" name="Connettore 2 3"/>
        <xdr:cNvCxnSpPr/>
      </xdr:nvCxnSpPr>
      <xdr:spPr>
        <a:xfrm flipH="1">
          <a:off x="1926167" y="7270750"/>
          <a:ext cx="3069166" cy="4116917"/>
        </a:xfrm>
        <a:prstGeom prst="straightConnector1">
          <a:avLst/>
        </a:prstGeom>
        <a:ln w="25400"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476249</xdr:colOff>
      <xdr:row>40</xdr:row>
      <xdr:rowOff>52387</xdr:rowOff>
    </xdr:from>
    <xdr:to>
      <xdr:col>23</xdr:col>
      <xdr:colOff>173830</xdr:colOff>
      <xdr:row>64</xdr:row>
      <xdr:rowOff>59531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opLeftCell="A73" zoomScale="90" zoomScaleNormal="90" workbookViewId="0">
      <selection activeCell="H18" sqref="H18"/>
    </sheetView>
  </sheetViews>
  <sheetFormatPr defaultRowHeight="15" x14ac:dyDescent="0.25"/>
  <cols>
    <col min="1" max="1" width="9.140625" style="20"/>
    <col min="2" max="2" width="13.7109375" customWidth="1"/>
    <col min="3" max="3" width="10.85546875" customWidth="1"/>
    <col min="4" max="4" width="13.7109375" customWidth="1"/>
    <col min="5" max="5" width="14.140625" customWidth="1"/>
    <col min="7" max="7" width="11.7109375" customWidth="1"/>
    <col min="8" max="8" width="17" customWidth="1"/>
    <col min="9" max="9" width="19.42578125" customWidth="1"/>
    <col min="10" max="10" width="21" customWidth="1"/>
    <col min="11" max="11" width="13.28515625" customWidth="1"/>
    <col min="12" max="12" width="20.85546875" customWidth="1"/>
    <col min="13" max="13" width="20" style="20" customWidth="1"/>
    <col min="14" max="14" width="14.7109375" customWidth="1"/>
    <col min="15" max="15" width="14.42578125" customWidth="1"/>
    <col min="17" max="17" width="12.5703125" customWidth="1"/>
    <col min="18" max="18" width="14.140625" bestFit="1" customWidth="1"/>
    <col min="19" max="19" width="12.85546875" customWidth="1"/>
    <col min="23" max="23" width="13.85546875" customWidth="1"/>
    <col min="24" max="24" width="11.42578125" customWidth="1"/>
  </cols>
  <sheetData>
    <row r="1" spans="2:19" x14ac:dyDescent="0.25">
      <c r="B1" s="30"/>
      <c r="C1" s="30"/>
      <c r="D1" s="30"/>
      <c r="E1" s="30"/>
      <c r="F1" s="30"/>
    </row>
    <row r="2" spans="2:19" x14ac:dyDescent="0.25">
      <c r="B2" s="30"/>
      <c r="C2" s="30"/>
      <c r="D2" s="30"/>
      <c r="E2" s="30"/>
      <c r="F2" s="30"/>
    </row>
    <row r="3" spans="2:19" x14ac:dyDescent="0.25">
      <c r="B3" s="4" t="s">
        <v>31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s="22" customFormat="1" x14ac:dyDescent="0.25">
      <c r="B4" s="4"/>
      <c r="C4" s="4"/>
      <c r="D4" s="4"/>
      <c r="E4" s="4"/>
      <c r="F4" s="4"/>
      <c r="G4" s="4"/>
      <c r="H4" s="4"/>
      <c r="I4" s="4" t="s">
        <v>14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s="22" customFormat="1" x14ac:dyDescent="0.25">
      <c r="B5" s="4"/>
      <c r="C5" s="4"/>
      <c r="D5" s="4"/>
      <c r="E5" s="4"/>
      <c r="F5" s="4"/>
      <c r="G5" s="4"/>
      <c r="H5" s="4">
        <v>2</v>
      </c>
      <c r="I5" s="4" t="s">
        <v>26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s="22" customForma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s="22" customForma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s="22" customForma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s="22" customForma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19" x14ac:dyDescent="0.25">
      <c r="B10" s="4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x14ac:dyDescent="0.25">
      <c r="M11"/>
    </row>
    <row r="12" spans="2:19" x14ac:dyDescent="0.25">
      <c r="B12" s="2" t="s">
        <v>8</v>
      </c>
      <c r="C12" s="3">
        <v>7</v>
      </c>
      <c r="D12" s="3" t="s">
        <v>7</v>
      </c>
      <c r="M12"/>
    </row>
    <row r="13" spans="2:19" x14ac:dyDescent="0.25">
      <c r="B13" s="28" t="s">
        <v>1</v>
      </c>
      <c r="C13" s="29">
        <v>0.66700000000000004</v>
      </c>
      <c r="D13" s="4"/>
      <c r="M13"/>
    </row>
    <row r="14" spans="2:19" x14ac:dyDescent="0.25">
      <c r="B14" s="28" t="s">
        <v>2</v>
      </c>
      <c r="C14" s="29">
        <v>0.35599999999999998</v>
      </c>
      <c r="D14" s="4"/>
      <c r="M14"/>
    </row>
    <row r="15" spans="2:19" x14ac:dyDescent="0.25">
      <c r="B15" s="28" t="s">
        <v>3</v>
      </c>
      <c r="C15" s="29">
        <v>0.161</v>
      </c>
      <c r="D15" s="4"/>
      <c r="M15"/>
    </row>
    <row r="16" spans="2:19" x14ac:dyDescent="0.25">
      <c r="B16" s="28" t="s">
        <v>4</v>
      </c>
      <c r="C16" s="29">
        <v>6.3E-2</v>
      </c>
      <c r="D16" s="4"/>
      <c r="M16"/>
    </row>
    <row r="17" spans="1:13" x14ac:dyDescent="0.25">
      <c r="B17" s="28" t="s">
        <v>5</v>
      </c>
      <c r="C17" s="29">
        <v>2.1000000000000001E-2</v>
      </c>
      <c r="D17" s="4"/>
      <c r="M17"/>
    </row>
    <row r="18" spans="1:13" x14ac:dyDescent="0.25">
      <c r="B18" s="28" t="s">
        <v>6</v>
      </c>
      <c r="C18" s="29">
        <v>6.0000000000000001E-3</v>
      </c>
      <c r="D18" s="4"/>
      <c r="M18"/>
    </row>
    <row r="19" spans="1:13" x14ac:dyDescent="0.25">
      <c r="C19" s="25" t="s">
        <v>28</v>
      </c>
      <c r="D19" s="25"/>
      <c r="E19" s="25"/>
      <c r="F19" s="26"/>
      <c r="M19"/>
    </row>
    <row r="20" spans="1:13" ht="15.75" x14ac:dyDescent="0.25">
      <c r="B20" s="5" t="s">
        <v>9</v>
      </c>
      <c r="C20" s="24" t="s">
        <v>10</v>
      </c>
      <c r="D20" s="24" t="s">
        <v>11</v>
      </c>
      <c r="E20" s="24" t="s">
        <v>12</v>
      </c>
      <c r="F20" s="24" t="s">
        <v>16</v>
      </c>
      <c r="G20" s="5" t="s">
        <v>13</v>
      </c>
      <c r="H20" s="5" t="s">
        <v>14</v>
      </c>
      <c r="I20" s="5" t="s">
        <v>15</v>
      </c>
      <c r="M20"/>
    </row>
    <row r="21" spans="1:13" x14ac:dyDescent="0.25">
      <c r="B21" s="6">
        <v>100</v>
      </c>
      <c r="C21" s="23">
        <f t="shared" ref="C21:C49" si="0">(((2*PI()/$C$12)^2*B21)/9.81)</f>
        <v>8.2128643417498655</v>
      </c>
      <c r="D21" s="23">
        <f t="shared" ref="D21:D49" si="1">$C$13*(C21^1)+$C$14*(C21^2)+$C$15*(C21^3)+$C$16*(C21^4)+$C$17*(C21^5)+$C$18*(C21^6)</f>
        <v>3031.2646365862815</v>
      </c>
      <c r="E21" s="23">
        <f t="shared" ref="E21:E49" si="2">C21/(1+D21)</f>
        <v>2.7084919444880294E-3</v>
      </c>
      <c r="F21" s="23">
        <f t="shared" ref="F21:F49" si="3">SQRT((C21^2)+E21)</f>
        <v>8.2130292333542165</v>
      </c>
      <c r="G21" s="27">
        <f t="shared" ref="G21:G49" si="4">F21/B21</f>
        <v>8.213029233354216E-2</v>
      </c>
      <c r="H21" s="6">
        <f t="shared" ref="H21:H49" si="5">2*PI()/G21</f>
        <v>76.50265363311658</v>
      </c>
      <c r="I21" s="6">
        <f t="shared" ref="I21:I49" si="6">H21/$C$12</f>
        <v>10.928950519016654</v>
      </c>
      <c r="M21"/>
    </row>
    <row r="22" spans="1:13" x14ac:dyDescent="0.25">
      <c r="B22" s="6">
        <v>90</v>
      </c>
      <c r="C22" s="23">
        <f t="shared" si="0"/>
        <v>7.3915779075748782</v>
      </c>
      <c r="D22" s="23">
        <f t="shared" si="1"/>
        <v>1719.3315948357294</v>
      </c>
      <c r="E22" s="23">
        <f t="shared" si="2"/>
        <v>4.2966006842888238E-3</v>
      </c>
      <c r="F22" s="23">
        <f t="shared" si="3"/>
        <v>7.3918685435032803</v>
      </c>
      <c r="G22" s="27">
        <f t="shared" si="4"/>
        <v>8.2131872705591996E-2</v>
      </c>
      <c r="H22" s="6">
        <f t="shared" si="5"/>
        <v>76.501181577852805</v>
      </c>
      <c r="I22" s="6">
        <f t="shared" si="6"/>
        <v>10.928740225407543</v>
      </c>
      <c r="M22"/>
    </row>
    <row r="23" spans="1:13" x14ac:dyDescent="0.25">
      <c r="B23" s="6">
        <v>80</v>
      </c>
      <c r="C23" s="23">
        <f t="shared" si="0"/>
        <v>6.5702914733998927</v>
      </c>
      <c r="D23" s="23">
        <f t="shared" si="1"/>
        <v>922.62169395660817</v>
      </c>
      <c r="E23" s="23">
        <f t="shared" si="2"/>
        <v>7.113617530196909E-3</v>
      </c>
      <c r="F23" s="23">
        <f t="shared" si="3"/>
        <v>6.570832798280712</v>
      </c>
      <c r="G23" s="27">
        <f t="shared" si="4"/>
        <v>8.2135409978508905E-2</v>
      </c>
      <c r="H23" s="6">
        <f t="shared" si="5"/>
        <v>76.497886950629564</v>
      </c>
      <c r="I23" s="6">
        <f t="shared" si="6"/>
        <v>10.928269564375652</v>
      </c>
      <c r="M23"/>
    </row>
    <row r="24" spans="1:13" x14ac:dyDescent="0.25">
      <c r="B24" s="6">
        <v>70</v>
      </c>
      <c r="C24" s="23">
        <f t="shared" si="0"/>
        <v>5.7490050392249055</v>
      </c>
      <c r="D24" s="23">
        <f t="shared" si="1"/>
        <v>463.51751560411492</v>
      </c>
      <c r="E24" s="23">
        <f t="shared" si="2"/>
        <v>1.237629334977434E-2</v>
      </c>
      <c r="F24" s="23">
        <f t="shared" si="3"/>
        <v>5.7500813241538706</v>
      </c>
      <c r="G24" s="27">
        <f t="shared" si="4"/>
        <v>8.214401891648386E-2</v>
      </c>
      <c r="H24" s="6">
        <f t="shared" si="5"/>
        <v>76.489869744110337</v>
      </c>
      <c r="I24" s="6">
        <f t="shared" si="6"/>
        <v>10.92712424915862</v>
      </c>
      <c r="M24"/>
    </row>
    <row r="25" spans="1:13" x14ac:dyDescent="0.25">
      <c r="B25" s="6">
        <v>60</v>
      </c>
      <c r="C25" s="23">
        <f t="shared" si="0"/>
        <v>4.9277186050499191</v>
      </c>
      <c r="D25" s="23">
        <f t="shared" si="1"/>
        <v>215.26645383025328</v>
      </c>
      <c r="E25" s="23">
        <f t="shared" si="2"/>
        <v>2.2785404383232115E-2</v>
      </c>
      <c r="F25" s="23">
        <f t="shared" si="3"/>
        <v>4.9300300257643821</v>
      </c>
      <c r="G25" s="27">
        <f t="shared" si="4"/>
        <v>8.2167167096073038E-2</v>
      </c>
      <c r="H25" s="6">
        <f t="shared" si="5"/>
        <v>76.468320975859399</v>
      </c>
      <c r="I25" s="6">
        <f t="shared" si="6"/>
        <v>10.924045853694199</v>
      </c>
      <c r="M25"/>
    </row>
    <row r="26" spans="1:13" x14ac:dyDescent="0.25">
      <c r="B26" s="6">
        <v>50</v>
      </c>
      <c r="C26" s="23">
        <f t="shared" si="0"/>
        <v>4.1064321708749327</v>
      </c>
      <c r="D26" s="23">
        <f t="shared" si="1"/>
        <v>91.096202964157243</v>
      </c>
      <c r="E26" s="23">
        <f t="shared" si="2"/>
        <v>4.4588506786464449E-2</v>
      </c>
      <c r="F26" s="23">
        <f t="shared" si="3"/>
        <v>4.1118576921852581</v>
      </c>
      <c r="G26" s="27">
        <f t="shared" si="4"/>
        <v>8.2237153843705169E-2</v>
      </c>
      <c r="H26" s="6">
        <f t="shared" si="5"/>
        <v>76.403243710513351</v>
      </c>
      <c r="I26" s="6">
        <f t="shared" si="6"/>
        <v>10.914749101501908</v>
      </c>
      <c r="M26"/>
    </row>
    <row r="27" spans="1:13" x14ac:dyDescent="0.25">
      <c r="B27" s="6">
        <v>40</v>
      </c>
      <c r="C27" s="23">
        <f t="shared" si="0"/>
        <v>3.2851457366999464</v>
      </c>
      <c r="D27" s="23">
        <f t="shared" si="1"/>
        <v>34.655964987232018</v>
      </c>
      <c r="E27" s="23">
        <f t="shared" si="2"/>
        <v>9.2134534512705479E-2</v>
      </c>
      <c r="F27" s="23">
        <f t="shared" si="3"/>
        <v>3.2991388339793368</v>
      </c>
      <c r="G27" s="27">
        <f t="shared" si="4"/>
        <v>8.2478470849483426E-2</v>
      </c>
      <c r="H27" s="6">
        <f t="shared" si="5"/>
        <v>76.179701714473993</v>
      </c>
      <c r="I27" s="6">
        <f t="shared" si="6"/>
        <v>10.882814530639141</v>
      </c>
      <c r="M27"/>
    </row>
    <row r="28" spans="1:13" x14ac:dyDescent="0.25">
      <c r="B28" s="6">
        <v>30</v>
      </c>
      <c r="C28" s="23">
        <f t="shared" si="0"/>
        <v>2.4638593025249595</v>
      </c>
      <c r="D28" s="23">
        <f t="shared" si="1"/>
        <v>11.783376403094184</v>
      </c>
      <c r="E28" s="23">
        <f t="shared" si="2"/>
        <v>0.19273932213468958</v>
      </c>
      <c r="F28" s="23">
        <f t="shared" si="3"/>
        <v>2.5026669744041996</v>
      </c>
      <c r="G28" s="27">
        <f t="shared" si="4"/>
        <v>8.3422232480139982E-2</v>
      </c>
      <c r="H28" s="6">
        <f t="shared" si="5"/>
        <v>75.317875347862454</v>
      </c>
      <c r="I28" s="6">
        <f t="shared" si="6"/>
        <v>10.759696478266065</v>
      </c>
      <c r="M28"/>
    </row>
    <row r="29" spans="1:13" x14ac:dyDescent="0.25">
      <c r="B29" s="6">
        <v>20</v>
      </c>
      <c r="C29" s="23">
        <f t="shared" si="0"/>
        <v>1.6425728683499732</v>
      </c>
      <c r="D29" s="23">
        <f t="shared" si="1"/>
        <v>3.5971546023161332</v>
      </c>
      <c r="E29" s="23">
        <f t="shared" si="2"/>
        <v>0.3573020727913771</v>
      </c>
      <c r="F29" s="23">
        <f t="shared" si="3"/>
        <v>1.7479552913707019</v>
      </c>
      <c r="G29" s="27">
        <f t="shared" si="4"/>
        <v>8.7397764568535097E-2</v>
      </c>
      <c r="H29" s="6">
        <f t="shared" si="5"/>
        <v>71.891830851720158</v>
      </c>
      <c r="I29" s="6">
        <f t="shared" si="6"/>
        <v>10.270261550245737</v>
      </c>
      <c r="M29"/>
    </row>
    <row r="30" spans="1:13" s="1" customFormat="1" x14ac:dyDescent="0.25">
      <c r="A30" s="20"/>
      <c r="B30" s="6">
        <v>15</v>
      </c>
      <c r="C30" s="23">
        <f t="shared" si="0"/>
        <v>1.2319296512624798</v>
      </c>
      <c r="D30" s="23">
        <f t="shared" si="1"/>
        <v>1.8886581016890016</v>
      </c>
      <c r="E30" s="23">
        <f t="shared" si="2"/>
        <v>0.42647125685873627</v>
      </c>
      <c r="F30" s="23">
        <f t="shared" si="3"/>
        <v>1.3943177265309479</v>
      </c>
      <c r="G30" s="27">
        <f t="shared" si="4"/>
        <v>9.2954515102063193E-2</v>
      </c>
      <c r="H30" s="6">
        <f t="shared" si="5"/>
        <v>67.594191635346675</v>
      </c>
      <c r="I30" s="6">
        <f t="shared" si="6"/>
        <v>9.6563130907638115</v>
      </c>
    </row>
    <row r="31" spans="1:13" x14ac:dyDescent="0.25">
      <c r="B31" s="6">
        <v>10</v>
      </c>
      <c r="C31" s="23">
        <f t="shared" si="0"/>
        <v>0.82128643417498659</v>
      </c>
      <c r="D31" s="23">
        <f t="shared" si="1"/>
        <v>0.91546372197411974</v>
      </c>
      <c r="E31" s="23">
        <f t="shared" si="2"/>
        <v>0.42876637377843441</v>
      </c>
      <c r="F31" s="23">
        <f t="shared" si="3"/>
        <v>1.0503703064816232</v>
      </c>
      <c r="G31" s="27">
        <f t="shared" si="4"/>
        <v>0.10503703064816232</v>
      </c>
      <c r="H31" s="6">
        <f t="shared" si="5"/>
        <v>59.818763615149038</v>
      </c>
      <c r="I31" s="6">
        <f t="shared" si="6"/>
        <v>8.5455376593070049</v>
      </c>
      <c r="M31"/>
    </row>
    <row r="32" spans="1:13" x14ac:dyDescent="0.25">
      <c r="B32" s="6">
        <v>9.5</v>
      </c>
      <c r="C32" s="23">
        <f t="shared" si="0"/>
        <v>0.78022211246623718</v>
      </c>
      <c r="D32" s="23">
        <f t="shared" si="1"/>
        <v>0.84436134882501401</v>
      </c>
      <c r="E32" s="23">
        <f t="shared" si="2"/>
        <v>0.42303104701434607</v>
      </c>
      <c r="F32" s="23">
        <f t="shared" si="3"/>
        <v>1.0157645356063696</v>
      </c>
      <c r="G32" s="27">
        <f t="shared" si="4"/>
        <v>0.10692258269540733</v>
      </c>
      <c r="H32" s="6">
        <f t="shared" si="5"/>
        <v>58.763875215010771</v>
      </c>
      <c r="I32" s="6">
        <f t="shared" si="6"/>
        <v>8.3948393164301098</v>
      </c>
      <c r="M32"/>
    </row>
    <row r="33" spans="2:13" x14ac:dyDescent="0.25">
      <c r="B33" s="6">
        <v>9</v>
      </c>
      <c r="C33" s="23">
        <f t="shared" si="0"/>
        <v>0.73915779075748778</v>
      </c>
      <c r="D33" s="23">
        <f t="shared" si="1"/>
        <v>0.77695658936630785</v>
      </c>
      <c r="E33" s="23">
        <f t="shared" si="2"/>
        <v>0.41596840079311315</v>
      </c>
      <c r="F33" s="23">
        <f t="shared" si="3"/>
        <v>0.98098044854655653</v>
      </c>
      <c r="G33" s="27">
        <f t="shared" si="4"/>
        <v>0.10899782761628406</v>
      </c>
      <c r="H33" s="6">
        <f t="shared" si="5"/>
        <v>57.645050773845796</v>
      </c>
      <c r="I33" s="6">
        <f t="shared" si="6"/>
        <v>8.2350072534065415</v>
      </c>
      <c r="M33"/>
    </row>
    <row r="34" spans="2:13" x14ac:dyDescent="0.25">
      <c r="B34" s="6">
        <v>8.5</v>
      </c>
      <c r="C34" s="23">
        <f t="shared" si="0"/>
        <v>0.69809346904873848</v>
      </c>
      <c r="D34" s="23">
        <f t="shared" si="1"/>
        <v>0.71303071437355503</v>
      </c>
      <c r="E34" s="23">
        <f t="shared" si="2"/>
        <v>0.4075195285123811</v>
      </c>
      <c r="F34" s="23">
        <f t="shared" si="3"/>
        <v>0.94596724046918401</v>
      </c>
      <c r="G34" s="27">
        <f t="shared" si="4"/>
        <v>0.11129026358460989</v>
      </c>
      <c r="H34" s="6">
        <f t="shared" si="5"/>
        <v>56.457637036709073</v>
      </c>
      <c r="I34" s="6">
        <f t="shared" si="6"/>
        <v>8.0653767195298673</v>
      </c>
      <c r="M34"/>
    </row>
    <row r="35" spans="2:13" x14ac:dyDescent="0.25">
      <c r="B35" s="6">
        <v>8</v>
      </c>
      <c r="C35" s="23">
        <f t="shared" si="0"/>
        <v>0.65702914733998918</v>
      </c>
      <c r="D35" s="23">
        <f t="shared" si="1"/>
        <v>0.65237794981694142</v>
      </c>
      <c r="E35" s="23">
        <f t="shared" si="2"/>
        <v>0.39762643129725744</v>
      </c>
      <c r="F35" s="23">
        <f t="shared" si="3"/>
        <v>0.9106666413960548</v>
      </c>
      <c r="G35" s="27">
        <f t="shared" si="4"/>
        <v>0.11383333017450685</v>
      </c>
      <c r="H35" s="6">
        <f t="shared" si="5"/>
        <v>55.196358549358465</v>
      </c>
      <c r="I35" s="6">
        <f t="shared" si="6"/>
        <v>7.8851940784797803</v>
      </c>
      <c r="M35"/>
    </row>
    <row r="36" spans="2:13" x14ac:dyDescent="0.25">
      <c r="B36" s="6">
        <v>7.5</v>
      </c>
      <c r="C36" s="23">
        <f t="shared" si="0"/>
        <v>0.61596482563123989</v>
      </c>
      <c r="D36" s="23">
        <f t="shared" si="1"/>
        <v>0.59480482010488889</v>
      </c>
      <c r="E36" s="23">
        <f t="shared" si="2"/>
        <v>0.38623210681713921</v>
      </c>
      <c r="F36" s="23">
        <f t="shared" si="3"/>
        <v>0.87501129891679863</v>
      </c>
      <c r="G36" s="27">
        <f t="shared" si="4"/>
        <v>0.11666817318890649</v>
      </c>
      <c r="H36" s="6">
        <f t="shared" si="5"/>
        <v>53.855178627045042</v>
      </c>
      <c r="I36" s="6">
        <f t="shared" si="6"/>
        <v>7.6935969467207199</v>
      </c>
      <c r="M36"/>
    </row>
    <row r="37" spans="2:13" x14ac:dyDescent="0.25">
      <c r="B37" s="6">
        <v>7</v>
      </c>
      <c r="C37" s="23">
        <f t="shared" si="0"/>
        <v>0.57490050392249059</v>
      </c>
      <c r="D37" s="23">
        <f t="shared" si="1"/>
        <v>0.54012951204202775</v>
      </c>
      <c r="E37" s="23">
        <f t="shared" si="2"/>
        <v>0.37328062310827431</v>
      </c>
      <c r="F37" s="23">
        <f t="shared" si="3"/>
        <v>0.83892264990200849</v>
      </c>
      <c r="G37" s="27">
        <f t="shared" si="4"/>
        <v>0.11984609284314407</v>
      </c>
      <c r="H37" s="6">
        <f t="shared" si="5"/>
        <v>52.427118466040362</v>
      </c>
      <c r="I37" s="6">
        <f t="shared" si="6"/>
        <v>7.4895883522914799</v>
      </c>
      <c r="M37"/>
    </row>
    <row r="38" spans="2:13" x14ac:dyDescent="0.25">
      <c r="B38" s="6">
        <v>6.5</v>
      </c>
      <c r="C38" s="23">
        <f t="shared" si="0"/>
        <v>0.53383618221374118</v>
      </c>
      <c r="D38" s="23">
        <f t="shared" si="1"/>
        <v>0.48818125950153279</v>
      </c>
      <c r="E38" s="23">
        <f t="shared" si="2"/>
        <v>0.35871717830430816</v>
      </c>
      <c r="F38" s="23">
        <f t="shared" si="3"/>
        <v>0.80230807533319193</v>
      </c>
      <c r="G38" s="27">
        <f t="shared" si="4"/>
        <v>0.12343201158972184</v>
      </c>
      <c r="H38" s="6">
        <f t="shared" si="5"/>
        <v>50.904017736212495</v>
      </c>
      <c r="I38" s="6">
        <f t="shared" si="6"/>
        <v>7.2720025337446419</v>
      </c>
      <c r="M38"/>
    </row>
    <row r="39" spans="2:13" x14ac:dyDescent="0.25">
      <c r="B39" s="6">
        <v>6</v>
      </c>
      <c r="C39" s="23">
        <f t="shared" si="0"/>
        <v>0.49277186050499189</v>
      </c>
      <c r="D39" s="23">
        <f t="shared" si="1"/>
        <v>0.43879974881183181</v>
      </c>
      <c r="E39" s="23">
        <f t="shared" si="2"/>
        <v>0.34248814743811667</v>
      </c>
      <c r="F39" s="23">
        <f t="shared" si="3"/>
        <v>0.76505702659584007</v>
      </c>
      <c r="G39" s="27">
        <f t="shared" si="4"/>
        <v>0.12750950443264</v>
      </c>
      <c r="H39" s="6">
        <f t="shared" si="5"/>
        <v>49.276211488209739</v>
      </c>
      <c r="I39" s="6">
        <f t="shared" si="6"/>
        <v>7.0394587840299625</v>
      </c>
      <c r="M39"/>
    </row>
    <row r="40" spans="2:13" x14ac:dyDescent="0.25">
      <c r="B40" s="6">
        <v>5.5</v>
      </c>
      <c r="C40" s="23">
        <f t="shared" si="0"/>
        <v>0.45170753879624259</v>
      </c>
      <c r="D40" s="23">
        <f t="shared" si="1"/>
        <v>0.39183454485767566</v>
      </c>
      <c r="E40" s="23">
        <f t="shared" si="2"/>
        <v>0.32454111766742555</v>
      </c>
      <c r="F40" s="23">
        <f t="shared" si="3"/>
        <v>0.72703563755347278</v>
      </c>
      <c r="G40" s="27">
        <f t="shared" si="4"/>
        <v>0.13218829773699506</v>
      </c>
      <c r="H40" s="6">
        <f t="shared" si="5"/>
        <v>47.532084267253062</v>
      </c>
      <c r="I40" s="6">
        <f t="shared" si="6"/>
        <v>6.7902977524647232</v>
      </c>
      <c r="M40"/>
    </row>
    <row r="41" spans="2:13" x14ac:dyDescent="0.25">
      <c r="B41" s="6">
        <v>5</v>
      </c>
      <c r="C41" s="23">
        <f t="shared" si="0"/>
        <v>0.4106432170874933</v>
      </c>
      <c r="D41" s="23">
        <f t="shared" si="1"/>
        <v>0.34714453789557936</v>
      </c>
      <c r="E41" s="23">
        <f t="shared" si="2"/>
        <v>0.30482491338974893</v>
      </c>
      <c r="F41" s="23">
        <f t="shared" si="3"/>
        <v>0.68807903988547348</v>
      </c>
      <c r="G41" s="27">
        <f t="shared" si="4"/>
        <v>0.13761580797709469</v>
      </c>
      <c r="H41" s="6">
        <f t="shared" si="5"/>
        <v>45.657438629618653</v>
      </c>
      <c r="I41" s="6">
        <f t="shared" si="6"/>
        <v>6.5224912328026647</v>
      </c>
      <c r="M41"/>
    </row>
    <row r="42" spans="2:13" x14ac:dyDescent="0.25">
      <c r="B42" s="6">
        <v>4.5</v>
      </c>
      <c r="C42" s="23">
        <f t="shared" si="0"/>
        <v>0.36957889537874389</v>
      </c>
      <c r="D42" s="23">
        <f t="shared" si="1"/>
        <v>0.30459741108362842</v>
      </c>
      <c r="E42" s="23">
        <f t="shared" si="2"/>
        <v>0.28328961274862807</v>
      </c>
      <c r="F42" s="23">
        <f t="shared" si="3"/>
        <v>0.64798007118892209</v>
      </c>
      <c r="G42" s="27">
        <f t="shared" si="4"/>
        <v>0.14399557137531602</v>
      </c>
      <c r="H42" s="6">
        <f t="shared" si="5"/>
        <v>43.634573252276155</v>
      </c>
      <c r="I42" s="6">
        <f t="shared" si="6"/>
        <v>6.2335104646108794</v>
      </c>
      <c r="M42"/>
    </row>
    <row r="43" spans="2:13" x14ac:dyDescent="0.25">
      <c r="B43" s="6">
        <v>4</v>
      </c>
      <c r="C43" s="23">
        <f t="shared" si="0"/>
        <v>0.32851457366999459</v>
      </c>
      <c r="D43" s="23">
        <f t="shared" si="1"/>
        <v>0.26406912872565313</v>
      </c>
      <c r="E43" s="23">
        <f t="shared" si="2"/>
        <v>0.25988655699643598</v>
      </c>
      <c r="F43" s="23">
        <f t="shared" si="3"/>
        <v>0.60647207859060936</v>
      </c>
      <c r="G43" s="27">
        <f t="shared" si="4"/>
        <v>0.15161801964765234</v>
      </c>
      <c r="H43" s="6">
        <f t="shared" si="5"/>
        <v>41.440887579069994</v>
      </c>
      <c r="I43" s="6">
        <f t="shared" si="6"/>
        <v>5.9201267970099991</v>
      </c>
      <c r="M43"/>
    </row>
    <row r="44" spans="2:13" x14ac:dyDescent="0.25">
      <c r="B44" s="6">
        <v>3.5</v>
      </c>
      <c r="C44" s="23">
        <f t="shared" si="0"/>
        <v>0.2874502519612453</v>
      </c>
      <c r="D44" s="23">
        <f t="shared" si="1"/>
        <v>0.22544344522976906</v>
      </c>
      <c r="E44" s="23">
        <f t="shared" si="2"/>
        <v>0.23456835407638801</v>
      </c>
      <c r="F44" s="23">
        <f t="shared" si="3"/>
        <v>0.56320156376644714</v>
      </c>
      <c r="G44" s="27">
        <f t="shared" si="4"/>
        <v>0.16091473250469918</v>
      </c>
      <c r="H44" s="6">
        <f t="shared" si="5"/>
        <v>39.0466752756532</v>
      </c>
      <c r="I44" s="6">
        <f t="shared" si="6"/>
        <v>5.5780964679504574</v>
      </c>
      <c r="M44"/>
    </row>
    <row r="45" spans="2:13" x14ac:dyDescent="0.25">
      <c r="B45" s="6">
        <v>3</v>
      </c>
      <c r="C45" s="23">
        <f t="shared" si="0"/>
        <v>0.24638593025249594</v>
      </c>
      <c r="D45" s="23">
        <f t="shared" si="1"/>
        <v>0.18861143478128575</v>
      </c>
      <c r="E45" s="23">
        <f t="shared" si="2"/>
        <v>0.20728887762873741</v>
      </c>
      <c r="F45" s="23">
        <f t="shared" si="3"/>
        <v>0.51768224255340767</v>
      </c>
      <c r="G45" s="27">
        <f t="shared" si="4"/>
        <v>0.17256074751780257</v>
      </c>
      <c r="H45" s="6">
        <f t="shared" si="5"/>
        <v>36.411440014951076</v>
      </c>
      <c r="I45" s="6">
        <f t="shared" si="6"/>
        <v>5.2016342878501538</v>
      </c>
      <c r="M45"/>
    </row>
    <row r="46" spans="2:13" x14ac:dyDescent="0.25">
      <c r="B46" s="6">
        <v>2.5</v>
      </c>
      <c r="C46" s="23">
        <f t="shared" si="0"/>
        <v>0.20532160854374665</v>
      </c>
      <c r="D46" s="23">
        <f t="shared" si="1"/>
        <v>0.15347104172998166</v>
      </c>
      <c r="E46" s="23">
        <f t="shared" si="2"/>
        <v>0.17800326242764125</v>
      </c>
      <c r="F46" s="23">
        <f t="shared" si="3"/>
        <v>0.46921234570568665</v>
      </c>
      <c r="G46" s="27">
        <f t="shared" si="4"/>
        <v>0.18768493828227467</v>
      </c>
      <c r="H46" s="6">
        <f t="shared" si="5"/>
        <v>33.477301720022901</v>
      </c>
      <c r="I46" s="6">
        <f t="shared" si="6"/>
        <v>4.7824716742889857</v>
      </c>
      <c r="M46"/>
    </row>
    <row r="47" spans="2:13" x14ac:dyDescent="0.25">
      <c r="B47" s="6">
        <v>2</v>
      </c>
      <c r="C47" s="23">
        <f t="shared" si="0"/>
        <v>0.1642572868349973</v>
      </c>
      <c r="D47" s="23">
        <f t="shared" si="1"/>
        <v>0.11992665169174668</v>
      </c>
      <c r="E47" s="23">
        <f t="shared" si="2"/>
        <v>0.14666789703314262</v>
      </c>
      <c r="F47" s="23">
        <f t="shared" si="3"/>
        <v>0.41671135491073097</v>
      </c>
      <c r="G47" s="27">
        <f t="shared" si="4"/>
        <v>0.20835567745536548</v>
      </c>
      <c r="H47" s="6">
        <f t="shared" si="5"/>
        <v>30.156055183692256</v>
      </c>
      <c r="I47" s="6">
        <f t="shared" si="6"/>
        <v>4.308007883384608</v>
      </c>
      <c r="M47"/>
    </row>
    <row r="48" spans="2:13" x14ac:dyDescent="0.25">
      <c r="B48" s="6">
        <v>1.5</v>
      </c>
      <c r="C48" s="23">
        <f t="shared" si="0"/>
        <v>0.12319296512624797</v>
      </c>
      <c r="D48" s="23">
        <f t="shared" si="1"/>
        <v>8.7888683364591352E-2</v>
      </c>
      <c r="E48" s="23">
        <f t="shared" si="2"/>
        <v>0.11324041421705046</v>
      </c>
      <c r="F48" s="23">
        <f t="shared" si="3"/>
        <v>0.35835306734231731</v>
      </c>
      <c r="G48" s="27">
        <f t="shared" si="4"/>
        <v>0.23890204489487821</v>
      </c>
      <c r="H48" s="6">
        <f t="shared" si="5"/>
        <v>26.300257538374428</v>
      </c>
      <c r="I48" s="6">
        <f t="shared" si="6"/>
        <v>3.7571796483392039</v>
      </c>
      <c r="M48"/>
    </row>
    <row r="49" spans="2:13" x14ac:dyDescent="0.25">
      <c r="B49" s="6">
        <v>1</v>
      </c>
      <c r="C49" s="23">
        <f t="shared" si="0"/>
        <v>8.2128643417498648E-2</v>
      </c>
      <c r="D49" s="23">
        <f t="shared" si="1"/>
        <v>5.7273201059023747E-2</v>
      </c>
      <c r="E49" s="23">
        <f t="shared" si="2"/>
        <v>7.7679679514466096E-2</v>
      </c>
      <c r="F49" s="23">
        <f t="shared" si="3"/>
        <v>0.29055944931126354</v>
      </c>
      <c r="G49" s="27">
        <f t="shared" si="4"/>
        <v>0.29055944931126354</v>
      </c>
      <c r="H49" s="6">
        <f t="shared" si="5"/>
        <v>21.624439756040033</v>
      </c>
      <c r="I49" s="6">
        <f t="shared" si="6"/>
        <v>3.0892056794342904</v>
      </c>
      <c r="M49"/>
    </row>
    <row r="50" spans="2:13" x14ac:dyDescent="0.25">
      <c r="M50"/>
    </row>
    <row r="51" spans="2:13" x14ac:dyDescent="0.25">
      <c r="M51"/>
    </row>
    <row r="52" spans="2:13" x14ac:dyDescent="0.25">
      <c r="M52"/>
    </row>
    <row r="53" spans="2:13" x14ac:dyDescent="0.25">
      <c r="M53"/>
    </row>
    <row r="54" spans="2:13" x14ac:dyDescent="0.25">
      <c r="M54"/>
    </row>
    <row r="55" spans="2:13" x14ac:dyDescent="0.25">
      <c r="B55" s="1" t="s">
        <v>30</v>
      </c>
      <c r="M55"/>
    </row>
    <row r="56" spans="2:13" x14ac:dyDescent="0.25">
      <c r="B56" s="2" t="s">
        <v>21</v>
      </c>
      <c r="C56" s="3">
        <v>2</v>
      </c>
      <c r="D56" s="3" t="s">
        <v>22</v>
      </c>
      <c r="J56" s="11"/>
      <c r="K56" s="11"/>
      <c r="M56"/>
    </row>
    <row r="57" spans="2:13" x14ac:dyDescent="0.25">
      <c r="B57" s="2" t="s">
        <v>17</v>
      </c>
      <c r="C57" s="3">
        <v>10</v>
      </c>
      <c r="D57" s="3" t="s">
        <v>7</v>
      </c>
      <c r="M57"/>
    </row>
    <row r="58" spans="2:13" x14ac:dyDescent="0.25">
      <c r="B58" s="1"/>
      <c r="C58" s="1"/>
      <c r="D58" s="1"/>
      <c r="E58" s="1"/>
      <c r="F58" s="1"/>
      <c r="M58"/>
    </row>
    <row r="59" spans="2:13" x14ac:dyDescent="0.25">
      <c r="B59" s="10" t="s">
        <v>9</v>
      </c>
      <c r="C59" s="10" t="s">
        <v>13</v>
      </c>
      <c r="D59" s="10" t="s">
        <v>18</v>
      </c>
      <c r="E59" s="10" t="s">
        <v>19</v>
      </c>
      <c r="F59" s="10" t="s">
        <v>20</v>
      </c>
      <c r="M59"/>
    </row>
    <row r="60" spans="2:13" x14ac:dyDescent="0.25">
      <c r="B60" s="9">
        <v>100</v>
      </c>
      <c r="C60" s="27">
        <f>G21</f>
        <v>8.213029233354216E-2</v>
      </c>
      <c r="D60" s="9">
        <f t="shared" ref="D60:D88" si="7">(2*B60*C60)+SINH(2*C60*B60)</f>
        <v>6803268.3922196496</v>
      </c>
      <c r="E60" s="9">
        <f t="shared" ref="E60:E88" si="8">SQRT((2*(COSH(B60*C60))^2/D60))</f>
        <v>0.99999886627527756</v>
      </c>
      <c r="F60" s="9">
        <f t="shared" ref="F60:F88" si="9">E60*$C$56</f>
        <v>1.9999977325505551</v>
      </c>
      <c r="M60"/>
    </row>
    <row r="61" spans="2:13" x14ac:dyDescent="0.25">
      <c r="B61" s="9">
        <v>90</v>
      </c>
      <c r="C61" s="27">
        <f t="shared" ref="C61:C88" si="10">G22</f>
        <v>8.2131872705591996E-2</v>
      </c>
      <c r="D61" s="9">
        <f t="shared" si="7"/>
        <v>1316649.9274601901</v>
      </c>
      <c r="E61" s="9">
        <f t="shared" si="8"/>
        <v>0.99999476558935896</v>
      </c>
      <c r="F61" s="9">
        <f t="shared" si="9"/>
        <v>1.9999895311787179</v>
      </c>
      <c r="M61"/>
    </row>
    <row r="62" spans="2:13" x14ac:dyDescent="0.25">
      <c r="B62" s="9">
        <v>80</v>
      </c>
      <c r="C62" s="27">
        <f t="shared" si="10"/>
        <v>8.2135409978508905E-2</v>
      </c>
      <c r="D62" s="9">
        <f t="shared" si="7"/>
        <v>254885.56951088324</v>
      </c>
      <c r="E62" s="9">
        <f t="shared" si="8"/>
        <v>0.99997618184455117</v>
      </c>
      <c r="F62" s="9">
        <f t="shared" si="9"/>
        <v>1.9999523636891023</v>
      </c>
      <c r="M62"/>
    </row>
    <row r="63" spans="2:13" x14ac:dyDescent="0.25">
      <c r="B63" s="9">
        <v>70</v>
      </c>
      <c r="C63" s="27">
        <f t="shared" si="10"/>
        <v>8.214401891648386E-2</v>
      </c>
      <c r="D63" s="9">
        <f t="shared" si="7"/>
        <v>49377.414292419264</v>
      </c>
      <c r="E63" s="9">
        <f t="shared" si="8"/>
        <v>0.99989366888742082</v>
      </c>
      <c r="F63" s="9">
        <f t="shared" si="9"/>
        <v>1.9997873377748416</v>
      </c>
      <c r="M63"/>
    </row>
    <row r="64" spans="2:13" x14ac:dyDescent="0.25">
      <c r="B64" s="9">
        <v>60</v>
      </c>
      <c r="C64" s="27">
        <f t="shared" si="10"/>
        <v>8.2167167096073038E-2</v>
      </c>
      <c r="D64" s="9">
        <f t="shared" si="7"/>
        <v>9584.8797289709109</v>
      </c>
      <c r="E64" s="9">
        <f t="shared" si="8"/>
        <v>0.999537706443969</v>
      </c>
      <c r="F64" s="9">
        <f t="shared" si="9"/>
        <v>1.999075412887938</v>
      </c>
      <c r="M64"/>
    </row>
    <row r="65" spans="1:13" x14ac:dyDescent="0.25">
      <c r="B65" s="9">
        <v>50</v>
      </c>
      <c r="C65" s="27">
        <f t="shared" si="10"/>
        <v>8.2237153843705169E-2</v>
      </c>
      <c r="D65" s="9">
        <f t="shared" si="7"/>
        <v>1872.3880092931261</v>
      </c>
      <c r="E65" s="9">
        <f t="shared" si="8"/>
        <v>0.99806919628841206</v>
      </c>
      <c r="F65" s="9">
        <f t="shared" si="9"/>
        <v>1.9961383925768241</v>
      </c>
      <c r="M65"/>
    </row>
    <row r="66" spans="1:13" x14ac:dyDescent="0.25">
      <c r="B66" s="9">
        <v>40</v>
      </c>
      <c r="C66" s="27">
        <f t="shared" si="10"/>
        <v>8.2478470849483426E-2</v>
      </c>
      <c r="D66" s="9">
        <f t="shared" si="7"/>
        <v>373.51269677231926</v>
      </c>
      <c r="E66" s="9">
        <f t="shared" si="8"/>
        <v>0.99247945200471133</v>
      </c>
      <c r="F66" s="9">
        <f t="shared" si="9"/>
        <v>1.9849589040094227</v>
      </c>
      <c r="M66"/>
    </row>
    <row r="67" spans="1:13" x14ac:dyDescent="0.25">
      <c r="B67" s="9">
        <v>30</v>
      </c>
      <c r="C67" s="27">
        <f t="shared" si="10"/>
        <v>8.3422232480139982E-2</v>
      </c>
      <c r="D67" s="9">
        <f t="shared" si="7"/>
        <v>79.605434050717051</v>
      </c>
      <c r="E67" s="9">
        <f t="shared" si="8"/>
        <v>0.97456111182238758</v>
      </c>
      <c r="F67" s="9">
        <f t="shared" si="9"/>
        <v>1.9491222236447752</v>
      </c>
      <c r="M67"/>
    </row>
    <row r="68" spans="1:13" x14ac:dyDescent="0.25">
      <c r="B68" s="9">
        <v>20</v>
      </c>
      <c r="C68" s="27">
        <f t="shared" si="10"/>
        <v>8.7397764568535097E-2</v>
      </c>
      <c r="D68" s="9">
        <f t="shared" si="7"/>
        <v>19.970902810373218</v>
      </c>
      <c r="E68" s="9">
        <f t="shared" si="8"/>
        <v>0.93623763625264134</v>
      </c>
      <c r="F68" s="9">
        <f t="shared" si="9"/>
        <v>1.8724752725052827</v>
      </c>
      <c r="M68"/>
    </row>
    <row r="69" spans="1:13" x14ac:dyDescent="0.25">
      <c r="B69" s="9">
        <v>15</v>
      </c>
      <c r="C69" s="27">
        <f t="shared" si="10"/>
        <v>9.2954515102063193E-2</v>
      </c>
      <c r="D69" s="9">
        <f t="shared" si="7"/>
        <v>10.887292279790906</v>
      </c>
      <c r="E69" s="9">
        <f t="shared" si="8"/>
        <v>0.91725826563758117</v>
      </c>
      <c r="F69" s="9">
        <f t="shared" si="9"/>
        <v>1.8345165312751623</v>
      </c>
      <c r="M69"/>
    </row>
    <row r="70" spans="1:13" s="1" customFormat="1" x14ac:dyDescent="0.25">
      <c r="A70" s="20"/>
      <c r="B70" s="9">
        <v>10</v>
      </c>
      <c r="C70" s="27">
        <f t="shared" si="10"/>
        <v>0.10503703064816232</v>
      </c>
      <c r="D70" s="9">
        <f t="shared" si="7"/>
        <v>6.1256677904683992</v>
      </c>
      <c r="E70" s="9">
        <f t="shared" si="8"/>
        <v>0.91666937610850685</v>
      </c>
      <c r="F70" s="9">
        <f t="shared" si="9"/>
        <v>1.8333387522170137</v>
      </c>
    </row>
    <row r="71" spans="1:13" x14ac:dyDescent="0.25">
      <c r="B71" s="9">
        <v>9.5</v>
      </c>
      <c r="C71" s="27">
        <f t="shared" si="10"/>
        <v>0.10692258269540733</v>
      </c>
      <c r="D71" s="9">
        <f t="shared" si="7"/>
        <v>5.778830516928231</v>
      </c>
      <c r="E71" s="9">
        <f t="shared" si="8"/>
        <v>0.91879863319779909</v>
      </c>
      <c r="F71" s="9">
        <f t="shared" si="9"/>
        <v>1.8375972663955982</v>
      </c>
      <c r="M71"/>
    </row>
    <row r="72" spans="1:13" x14ac:dyDescent="0.25">
      <c r="B72" s="9">
        <v>9</v>
      </c>
      <c r="C72" s="27">
        <f t="shared" si="10"/>
        <v>0.10899782761628406</v>
      </c>
      <c r="D72" s="9">
        <f t="shared" si="7"/>
        <v>5.4483005421310846</v>
      </c>
      <c r="E72" s="9">
        <f t="shared" si="8"/>
        <v>0.92154292015750461</v>
      </c>
      <c r="F72" s="9">
        <f t="shared" si="9"/>
        <v>1.8430858403150092</v>
      </c>
      <c r="M72"/>
    </row>
    <row r="73" spans="1:13" x14ac:dyDescent="0.25">
      <c r="B73" s="9">
        <v>8.5</v>
      </c>
      <c r="C73" s="27">
        <f t="shared" si="10"/>
        <v>0.11129026358460989</v>
      </c>
      <c r="D73" s="9">
        <f t="shared" si="7"/>
        <v>5.1326376166058516</v>
      </c>
      <c r="E73" s="9">
        <f t="shared" si="8"/>
        <v>0.92498630068323973</v>
      </c>
      <c r="F73" s="9">
        <f t="shared" si="9"/>
        <v>1.8499726013664795</v>
      </c>
      <c r="M73"/>
    </row>
    <row r="74" spans="1:13" x14ac:dyDescent="0.25">
      <c r="B74" s="9">
        <v>8</v>
      </c>
      <c r="C74" s="27">
        <f t="shared" si="10"/>
        <v>0.11383333017450685</v>
      </c>
      <c r="D74" s="9">
        <f t="shared" si="7"/>
        <v>4.830474733758682</v>
      </c>
      <c r="E74" s="9">
        <f t="shared" si="8"/>
        <v>0.92922878185254887</v>
      </c>
      <c r="F74" s="9">
        <f t="shared" si="9"/>
        <v>1.8584575637050977</v>
      </c>
      <c r="M74"/>
    </row>
    <row r="75" spans="1:13" x14ac:dyDescent="0.25">
      <c r="B75" s="9">
        <v>7.5</v>
      </c>
      <c r="C75" s="27">
        <f t="shared" si="10"/>
        <v>0.11666817318890649</v>
      </c>
      <c r="D75" s="9">
        <f t="shared" si="7"/>
        <v>4.5405039490578991</v>
      </c>
      <c r="E75" s="9">
        <f t="shared" si="8"/>
        <v>0.93439082099031123</v>
      </c>
      <c r="F75" s="9">
        <f t="shared" si="9"/>
        <v>1.8687816419806225</v>
      </c>
      <c r="M75"/>
    </row>
    <row r="76" spans="1:13" x14ac:dyDescent="0.25">
      <c r="B76" s="9">
        <v>7</v>
      </c>
      <c r="C76" s="27">
        <f t="shared" si="10"/>
        <v>0.11984609284314407</v>
      </c>
      <c r="D76" s="9">
        <f t="shared" si="7"/>
        <v>4.2614609318363943</v>
      </c>
      <c r="E76" s="9">
        <f t="shared" si="8"/>
        <v>0.94061949415524793</v>
      </c>
      <c r="F76" s="9">
        <f t="shared" si="9"/>
        <v>1.8812389883104959</v>
      </c>
      <c r="M76"/>
    </row>
    <row r="77" spans="1:13" x14ac:dyDescent="0.25">
      <c r="B77" s="9">
        <v>6.5</v>
      </c>
      <c r="C77" s="27">
        <f t="shared" si="10"/>
        <v>0.12343201158972184</v>
      </c>
      <c r="D77" s="9">
        <f t="shared" si="7"/>
        <v>3.9921074208102034</v>
      </c>
      <c r="E77" s="9">
        <f t="shared" si="8"/>
        <v>0.94809710695693883</v>
      </c>
      <c r="F77" s="9">
        <f t="shared" si="9"/>
        <v>1.8961942139138777</v>
      </c>
      <c r="M77"/>
    </row>
    <row r="78" spans="1:13" x14ac:dyDescent="0.25">
      <c r="B78" s="9">
        <v>6</v>
      </c>
      <c r="C78" s="27">
        <f t="shared" si="10"/>
        <v>0.12750950443264</v>
      </c>
      <c r="D78" s="9">
        <f t="shared" si="7"/>
        <v>3.7312103521935938</v>
      </c>
      <c r="E78" s="9">
        <f t="shared" si="8"/>
        <v>0.95705348857559014</v>
      </c>
      <c r="F78" s="9">
        <f t="shared" si="9"/>
        <v>1.9141069771511803</v>
      </c>
      <c r="M78"/>
    </row>
    <row r="79" spans="1:13" x14ac:dyDescent="0.25">
      <c r="B79" s="9">
        <v>5.5</v>
      </c>
      <c r="C79" s="27">
        <f t="shared" si="10"/>
        <v>0.13218829773699506</v>
      </c>
      <c r="D79" s="9">
        <f t="shared" si="7"/>
        <v>3.4775157636128116</v>
      </c>
      <c r="E79" s="9">
        <f t="shared" si="8"/>
        <v>0.96778400569383849</v>
      </c>
      <c r="F79" s="9">
        <f t="shared" si="9"/>
        <v>1.935568011387677</v>
      </c>
      <c r="M79"/>
    </row>
    <row r="80" spans="1:13" x14ac:dyDescent="0.25">
      <c r="B80" s="9">
        <v>5</v>
      </c>
      <c r="C80" s="27">
        <f t="shared" si="10"/>
        <v>0.13761580797709469</v>
      </c>
      <c r="D80" s="9">
        <f t="shared" si="7"/>
        <v>3.2297144365695867</v>
      </c>
      <c r="E80" s="9">
        <f t="shared" si="8"/>
        <v>0.98067676570486961</v>
      </c>
      <c r="F80" s="9">
        <f t="shared" si="9"/>
        <v>1.9613535314097392</v>
      </c>
      <c r="M80"/>
    </row>
    <row r="81" spans="2:13" x14ac:dyDescent="0.25">
      <c r="B81" s="9">
        <v>4.5</v>
      </c>
      <c r="C81" s="27">
        <f t="shared" si="10"/>
        <v>0.14399557137531602</v>
      </c>
      <c r="D81" s="9">
        <f t="shared" si="7"/>
        <v>2.9863942043379659</v>
      </c>
      <c r="E81" s="9">
        <f t="shared" si="8"/>
        <v>0.99625518075245045</v>
      </c>
      <c r="F81" s="9">
        <f t="shared" si="9"/>
        <v>1.9925103615049009</v>
      </c>
      <c r="M81"/>
    </row>
    <row r="82" spans="2:13" x14ac:dyDescent="0.25">
      <c r="B82" s="9">
        <v>4</v>
      </c>
      <c r="C82" s="27">
        <f t="shared" si="10"/>
        <v>0.15161801964765234</v>
      </c>
      <c r="D82" s="9">
        <f t="shared" si="7"/>
        <v>2.7459700351580238</v>
      </c>
      <c r="E82" s="9">
        <f t="shared" si="8"/>
        <v>1.0152474492797847</v>
      </c>
      <c r="F82" s="9">
        <f t="shared" si="9"/>
        <v>2.0304948985595694</v>
      </c>
      <c r="M82"/>
    </row>
    <row r="83" spans="2:13" x14ac:dyDescent="0.25">
      <c r="B83" s="9">
        <v>3.5</v>
      </c>
      <c r="C83" s="27">
        <f t="shared" si="10"/>
        <v>0.16091473250469918</v>
      </c>
      <c r="D83" s="9">
        <f t="shared" si="7"/>
        <v>2.5065754083045224</v>
      </c>
      <c r="E83" s="9">
        <f t="shared" si="8"/>
        <v>1.038705976545542</v>
      </c>
      <c r="F83" s="9">
        <f t="shared" si="9"/>
        <v>2.077411953091084</v>
      </c>
      <c r="M83"/>
    </row>
    <row r="84" spans="2:13" x14ac:dyDescent="0.25">
      <c r="B84" s="9">
        <v>3</v>
      </c>
      <c r="C84" s="27">
        <f t="shared" si="10"/>
        <v>0.17256074751780257</v>
      </c>
      <c r="D84" s="9">
        <f t="shared" si="7"/>
        <v>2.2658822636787432</v>
      </c>
      <c r="E84" s="9">
        <f t="shared" si="8"/>
        <v>1.0682262228004125</v>
      </c>
      <c r="F84" s="9">
        <f t="shared" si="9"/>
        <v>2.1364524456008249</v>
      </c>
      <c r="M84"/>
    </row>
    <row r="85" spans="2:13" x14ac:dyDescent="0.25">
      <c r="B85" s="9">
        <v>2.5</v>
      </c>
      <c r="C85" s="27">
        <f t="shared" si="10"/>
        <v>0.18768493828227467</v>
      </c>
      <c r="D85" s="9">
        <f t="shared" si="7"/>
        <v>2.0207787677517057</v>
      </c>
      <c r="E85" s="9">
        <f t="shared" si="8"/>
        <v>1.1063821338859623</v>
      </c>
      <c r="F85" s="9">
        <f t="shared" si="9"/>
        <v>2.2127642677719246</v>
      </c>
      <c r="M85"/>
    </row>
    <row r="86" spans="2:13" x14ac:dyDescent="0.25">
      <c r="B86" s="9">
        <v>2</v>
      </c>
      <c r="C86" s="27">
        <f t="shared" si="10"/>
        <v>0.20835567745536548</v>
      </c>
      <c r="D86" s="9">
        <f t="shared" si="7"/>
        <v>1.7667338027447372</v>
      </c>
      <c r="E86" s="9">
        <f t="shared" si="8"/>
        <v>1.1576930087179753</v>
      </c>
      <c r="F86" s="9">
        <f t="shared" si="9"/>
        <v>2.3153860174359506</v>
      </c>
      <c r="M86"/>
    </row>
    <row r="87" spans="2:13" x14ac:dyDescent="0.25">
      <c r="B87" s="9">
        <v>1.5</v>
      </c>
      <c r="C87" s="27">
        <f t="shared" si="10"/>
        <v>0.23890204489487821</v>
      </c>
      <c r="D87" s="9">
        <f t="shared" si="7"/>
        <v>1.4963656952861246</v>
      </c>
      <c r="E87" s="9">
        <f t="shared" si="8"/>
        <v>1.2311312452057064</v>
      </c>
      <c r="F87" s="9">
        <f t="shared" si="9"/>
        <v>2.4622624904114128</v>
      </c>
      <c r="M87"/>
    </row>
    <row r="88" spans="2:13" x14ac:dyDescent="0.25">
      <c r="B88" s="9">
        <v>1</v>
      </c>
      <c r="C88" s="27">
        <f t="shared" si="10"/>
        <v>0.29055944931126354</v>
      </c>
      <c r="D88" s="9">
        <f t="shared" si="7"/>
        <v>1.1955017474759231</v>
      </c>
      <c r="E88" s="9">
        <f t="shared" si="8"/>
        <v>1.348404549747984</v>
      </c>
      <c r="F88" s="9">
        <f t="shared" si="9"/>
        <v>2.6968090994959679</v>
      </c>
      <c r="M88"/>
    </row>
    <row r="89" spans="2:13" x14ac:dyDescent="0.25">
      <c r="M89"/>
    </row>
    <row r="90" spans="2:13" x14ac:dyDescent="0.25">
      <c r="M90"/>
    </row>
    <row r="91" spans="2:13" x14ac:dyDescent="0.25">
      <c r="M91"/>
    </row>
    <row r="92" spans="2:13" x14ac:dyDescent="0.25">
      <c r="M92"/>
    </row>
    <row r="93" spans="2:13" x14ac:dyDescent="0.25">
      <c r="M93"/>
    </row>
    <row r="94" spans="2:13" x14ac:dyDescent="0.25">
      <c r="M94"/>
    </row>
    <row r="95" spans="2:13" x14ac:dyDescent="0.25">
      <c r="M95"/>
    </row>
    <row r="96" spans="2:13" x14ac:dyDescent="0.25">
      <c r="M96"/>
    </row>
    <row r="97" spans="13:13" x14ac:dyDescent="0.25">
      <c r="M97"/>
    </row>
    <row r="98" spans="13:13" x14ac:dyDescent="0.25">
      <c r="M98"/>
    </row>
    <row r="99" spans="13:13" x14ac:dyDescent="0.25">
      <c r="M99"/>
    </row>
    <row r="100" spans="13:13" x14ac:dyDescent="0.25">
      <c r="M100"/>
    </row>
    <row r="101" spans="13:13" x14ac:dyDescent="0.25">
      <c r="M101"/>
    </row>
    <row r="102" spans="13:13" x14ac:dyDescent="0.25">
      <c r="M102"/>
    </row>
    <row r="103" spans="13:13" x14ac:dyDescent="0.25">
      <c r="M103"/>
    </row>
    <row r="104" spans="13:13" x14ac:dyDescent="0.25">
      <c r="M104"/>
    </row>
    <row r="105" spans="13:13" x14ac:dyDescent="0.25">
      <c r="M105"/>
    </row>
    <row r="106" spans="13:13" x14ac:dyDescent="0.25">
      <c r="M106"/>
    </row>
    <row r="107" spans="13:13" ht="15.75" customHeight="1" x14ac:dyDescent="0.25"/>
  </sheetData>
  <mergeCells count="1">
    <mergeCell ref="B1:F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workbookViewId="0">
      <selection activeCell="C21" sqref="C21"/>
    </sheetView>
  </sheetViews>
  <sheetFormatPr defaultRowHeight="15" x14ac:dyDescent="0.25"/>
  <sheetData>
    <row r="1" spans="1:17" x14ac:dyDescent="0.25">
      <c r="A1" s="20"/>
      <c r="B1" s="1" t="s">
        <v>29</v>
      </c>
      <c r="M1" s="20"/>
    </row>
    <row r="2" spans="1:17" x14ac:dyDescent="0.25">
      <c r="A2" s="20"/>
      <c r="M2" s="20"/>
    </row>
    <row r="3" spans="1:17" x14ac:dyDescent="0.25">
      <c r="A3" s="20"/>
      <c r="B3" s="7" t="s">
        <v>21</v>
      </c>
      <c r="C3" s="7">
        <v>2</v>
      </c>
      <c r="D3" s="7" t="s">
        <v>22</v>
      </c>
      <c r="E3" s="1"/>
      <c r="I3" s="1"/>
      <c r="J3" s="1"/>
      <c r="M3" s="20"/>
    </row>
    <row r="4" spans="1:17" x14ac:dyDescent="0.25">
      <c r="A4" s="20"/>
      <c r="B4" s="7" t="s">
        <v>17</v>
      </c>
      <c r="C4" s="7">
        <v>10</v>
      </c>
      <c r="D4" s="7" t="s">
        <v>7</v>
      </c>
      <c r="E4" s="1"/>
      <c r="M4" s="20"/>
    </row>
    <row r="5" spans="1:17" x14ac:dyDescent="0.25">
      <c r="A5" s="20"/>
      <c r="B5" s="1"/>
      <c r="C5" s="1" t="s">
        <v>25</v>
      </c>
      <c r="D5" s="1"/>
      <c r="E5" s="1"/>
      <c r="H5" s="12"/>
      <c r="I5" s="1" t="s">
        <v>27</v>
      </c>
      <c r="M5" s="20"/>
      <c r="P5" s="1"/>
    </row>
    <row r="6" spans="1:17" x14ac:dyDescent="0.25">
      <c r="A6" s="20"/>
      <c r="B6" s="13" t="s">
        <v>9</v>
      </c>
      <c r="C6" s="13" t="s">
        <v>13</v>
      </c>
      <c r="D6" s="14" t="s">
        <v>14</v>
      </c>
      <c r="E6" s="14" t="s">
        <v>23</v>
      </c>
      <c r="F6" s="15" t="s">
        <v>24</v>
      </c>
      <c r="H6" s="13" t="s">
        <v>9</v>
      </c>
      <c r="I6" s="13" t="s">
        <v>13</v>
      </c>
      <c r="J6" s="14" t="s">
        <v>14</v>
      </c>
      <c r="K6" s="14"/>
      <c r="L6" s="15"/>
      <c r="M6" s="21"/>
      <c r="P6" s="18"/>
      <c r="Q6" s="18"/>
    </row>
    <row r="7" spans="1:17" x14ac:dyDescent="0.25">
      <c r="A7" s="20"/>
      <c r="B7" s="9">
        <v>100</v>
      </c>
      <c r="C7" s="9">
        <v>4.0302432412869071E-2</v>
      </c>
      <c r="D7" s="17">
        <f>2*PI()/C7</f>
        <v>155.90089557902928</v>
      </c>
      <c r="E7" s="8">
        <f>-D7</f>
        <v>-155.90089557902928</v>
      </c>
      <c r="F7" s="8">
        <f t="shared" ref="F7:F39" si="0">$C$3/2*COS($C$7*E7)</f>
        <v>1</v>
      </c>
      <c r="H7" s="9">
        <v>15</v>
      </c>
      <c r="I7" s="6">
        <f>(((2*PI()/'L C H Ks'!$C$12)^2*H7)/9.81)</f>
        <v>1.2319296512624798</v>
      </c>
      <c r="J7" s="6">
        <f>2*PI()/I7</f>
        <v>5.1002793063228786</v>
      </c>
      <c r="K7" s="8"/>
      <c r="L7" s="8"/>
      <c r="M7" s="19"/>
      <c r="P7" s="12"/>
      <c r="Q7" s="16"/>
    </row>
    <row r="8" spans="1:17" x14ac:dyDescent="0.25">
      <c r="A8" s="20"/>
      <c r="B8" s="12"/>
      <c r="C8" s="12"/>
      <c r="E8" s="8">
        <f t="shared" ref="E8:E39" si="1">E7+10</f>
        <v>-145.90089557902928</v>
      </c>
      <c r="F8" s="8">
        <f t="shared" si="0"/>
        <v>0.91987905625367994</v>
      </c>
      <c r="H8" s="12"/>
      <c r="I8" s="12"/>
      <c r="J8" s="1"/>
      <c r="K8" s="8"/>
      <c r="L8" s="8"/>
      <c r="M8" s="19"/>
      <c r="P8" s="12"/>
      <c r="Q8" s="16"/>
    </row>
    <row r="9" spans="1:17" x14ac:dyDescent="0.25">
      <c r="A9" s="20"/>
      <c r="B9" s="12"/>
      <c r="C9" s="12"/>
      <c r="E9" s="8">
        <f t="shared" si="1"/>
        <v>-135.90089557902928</v>
      </c>
      <c r="F9" s="8">
        <f t="shared" si="0"/>
        <v>0.69235495626832133</v>
      </c>
      <c r="H9" s="12"/>
      <c r="I9" s="12"/>
      <c r="J9" s="1"/>
      <c r="K9" s="8"/>
      <c r="L9" s="8"/>
      <c r="M9" s="19"/>
      <c r="P9" s="12"/>
      <c r="Q9" s="16"/>
    </row>
    <row r="10" spans="1:17" x14ac:dyDescent="0.25">
      <c r="A10" s="20"/>
      <c r="B10" s="12"/>
      <c r="C10" s="12"/>
      <c r="E10" s="8">
        <f t="shared" si="1"/>
        <v>-125.90089557902928</v>
      </c>
      <c r="F10" s="8">
        <f t="shared" si="0"/>
        <v>0.35388659127564315</v>
      </c>
      <c r="H10" s="12"/>
      <c r="I10" s="12"/>
      <c r="J10" s="1"/>
      <c r="K10" s="8"/>
      <c r="L10" s="8"/>
      <c r="M10" s="19"/>
      <c r="P10" s="12"/>
      <c r="Q10" s="16"/>
    </row>
    <row r="11" spans="1:17" x14ac:dyDescent="0.25">
      <c r="A11" s="20"/>
      <c r="B11" s="12"/>
      <c r="C11" s="12"/>
      <c r="E11" s="8">
        <f t="shared" si="1"/>
        <v>-115.90089557902928</v>
      </c>
      <c r="F11" s="8">
        <f t="shared" si="0"/>
        <v>-4.1289229061380495E-2</v>
      </c>
      <c r="H11" s="12"/>
      <c r="I11" s="12"/>
      <c r="J11" s="1"/>
      <c r="K11" s="8"/>
      <c r="L11" s="8"/>
      <c r="M11" s="19"/>
      <c r="P11" s="12"/>
      <c r="Q11" s="16"/>
    </row>
    <row r="12" spans="1:17" x14ac:dyDescent="0.25">
      <c r="A12" s="20"/>
      <c r="B12" s="12"/>
      <c r="C12" s="12"/>
      <c r="E12" s="8">
        <f t="shared" si="1"/>
        <v>-105.90089557902928</v>
      </c>
      <c r="F12" s="8">
        <f t="shared" si="0"/>
        <v>-0.42984878540049337</v>
      </c>
      <c r="H12" s="12"/>
      <c r="I12" s="12"/>
      <c r="J12" s="1"/>
      <c r="K12" s="8"/>
      <c r="L12" s="8"/>
      <c r="M12" s="19"/>
      <c r="P12" s="12"/>
      <c r="Q12" s="16"/>
    </row>
    <row r="13" spans="1:17" x14ac:dyDescent="0.25">
      <c r="A13" s="20"/>
      <c r="B13" s="12"/>
      <c r="C13" s="12"/>
      <c r="E13" s="8">
        <f t="shared" si="1"/>
        <v>-95.900895579029282</v>
      </c>
      <c r="F13" s="8">
        <f t="shared" si="0"/>
        <v>-0.74952856103061161</v>
      </c>
      <c r="H13" s="12"/>
      <c r="I13" s="12"/>
      <c r="J13" s="1"/>
      <c r="K13" s="8"/>
      <c r="L13" s="8"/>
      <c r="M13" s="19"/>
      <c r="P13" s="12"/>
      <c r="Q13" s="16"/>
    </row>
    <row r="14" spans="1:17" x14ac:dyDescent="0.25">
      <c r="A14" s="20"/>
      <c r="B14" s="12"/>
      <c r="C14" s="12"/>
      <c r="E14" s="8">
        <f t="shared" si="1"/>
        <v>-85.900895579029282</v>
      </c>
      <c r="F14" s="8">
        <f t="shared" si="0"/>
        <v>-0.94910246531154241</v>
      </c>
      <c r="H14" s="12"/>
      <c r="I14" s="12"/>
      <c r="J14" s="1"/>
      <c r="K14" s="8"/>
      <c r="L14" s="8"/>
      <c r="M14" s="19"/>
      <c r="P14" s="12"/>
      <c r="Q14" s="16"/>
    </row>
    <row r="15" spans="1:17" x14ac:dyDescent="0.25">
      <c r="A15" s="20"/>
      <c r="B15" s="12"/>
      <c r="C15" s="12"/>
      <c r="E15" s="8">
        <f t="shared" si="1"/>
        <v>-75.900895579029282</v>
      </c>
      <c r="F15" s="8">
        <f t="shared" si="0"/>
        <v>-0.99659039912703362</v>
      </c>
      <c r="H15" s="12"/>
      <c r="I15" s="12"/>
      <c r="J15" s="1"/>
      <c r="K15" s="8"/>
      <c r="L15" s="8"/>
      <c r="M15" s="19"/>
      <c r="P15" s="12"/>
      <c r="Q15" s="16"/>
    </row>
    <row r="16" spans="1:17" x14ac:dyDescent="0.25">
      <c r="A16" s="20"/>
      <c r="B16" s="12"/>
      <c r="C16" s="12"/>
      <c r="E16" s="8">
        <f t="shared" si="1"/>
        <v>-65.900895579029282</v>
      </c>
      <c r="F16" s="8">
        <f t="shared" si="0"/>
        <v>-0.88438280632936528</v>
      </c>
      <c r="H16" s="12"/>
      <c r="I16" s="12"/>
      <c r="J16" s="1"/>
      <c r="K16" s="8"/>
      <c r="L16" s="8"/>
      <c r="M16" s="19"/>
      <c r="P16" s="12"/>
      <c r="Q16" s="16"/>
    </row>
    <row r="17" spans="1:17" x14ac:dyDescent="0.25">
      <c r="A17" s="20"/>
      <c r="B17" s="12"/>
      <c r="C17" s="12"/>
      <c r="E17" s="8">
        <f t="shared" si="1"/>
        <v>-55.900895579029282</v>
      </c>
      <c r="F17" s="8">
        <f t="shared" si="0"/>
        <v>-0.63046004337944173</v>
      </c>
      <c r="H17" s="12"/>
      <c r="I17" s="12"/>
      <c r="J17" s="1"/>
      <c r="K17" s="8"/>
      <c r="L17" s="8"/>
      <c r="M17" s="19"/>
      <c r="P17" s="12"/>
      <c r="Q17" s="16"/>
    </row>
    <row r="18" spans="1:17" x14ac:dyDescent="0.25">
      <c r="A18" s="20"/>
      <c r="B18" s="12"/>
      <c r="C18" s="12"/>
      <c r="E18" s="8">
        <f t="shared" si="1"/>
        <v>-45.900895579029282</v>
      </c>
      <c r="F18" s="8">
        <f t="shared" si="0"/>
        <v>-0.27551117308970435</v>
      </c>
      <c r="H18" s="12"/>
      <c r="I18" s="12"/>
      <c r="J18" s="1"/>
      <c r="K18" s="8"/>
      <c r="L18" s="8"/>
      <c r="M18" s="19"/>
      <c r="P18" s="12"/>
      <c r="Q18" s="16"/>
    </row>
    <row r="19" spans="1:17" x14ac:dyDescent="0.25">
      <c r="A19" s="20"/>
      <c r="B19" s="12"/>
      <c r="C19" s="12"/>
      <c r="E19" s="8">
        <f t="shared" si="1"/>
        <v>-35.900895579029282</v>
      </c>
      <c r="F19" s="8">
        <f t="shared" si="0"/>
        <v>0.12358612760123874</v>
      </c>
      <c r="H19" s="12"/>
      <c r="I19" s="12"/>
      <c r="J19" s="1"/>
      <c r="K19" s="8"/>
      <c r="L19" s="8"/>
      <c r="M19" s="19"/>
      <c r="P19" s="12"/>
      <c r="Q19" s="16"/>
    </row>
    <row r="20" spans="1:17" x14ac:dyDescent="0.25">
      <c r="A20" s="20"/>
      <c r="B20" s="12"/>
      <c r="C20" s="12"/>
      <c r="E20" s="8">
        <f t="shared" si="1"/>
        <v>-25.900895579029282</v>
      </c>
      <c r="F20" s="8">
        <f t="shared" si="0"/>
        <v>0.50287975393745288</v>
      </c>
      <c r="H20" s="12"/>
      <c r="I20" s="12"/>
      <c r="J20" s="1"/>
      <c r="K20" s="8"/>
      <c r="L20" s="8"/>
      <c r="M20" s="19"/>
      <c r="P20" s="12"/>
      <c r="Q20" s="16"/>
    </row>
    <row r="21" spans="1:17" x14ac:dyDescent="0.25">
      <c r="A21" s="20"/>
      <c r="B21" s="12"/>
      <c r="C21" s="12"/>
      <c r="E21" s="8">
        <f t="shared" si="1"/>
        <v>-15.900895579029282</v>
      </c>
      <c r="F21" s="8">
        <f t="shared" si="0"/>
        <v>0.80159097932089529</v>
      </c>
      <c r="H21" s="12"/>
      <c r="I21" s="12"/>
      <c r="J21" s="1"/>
      <c r="K21" s="8"/>
      <c r="L21" s="8"/>
      <c r="M21" s="19"/>
      <c r="P21" s="12"/>
      <c r="Q21" s="16"/>
    </row>
    <row r="22" spans="1:17" x14ac:dyDescent="0.25">
      <c r="A22" s="20"/>
      <c r="B22" s="12"/>
      <c r="C22" s="12"/>
      <c r="E22" s="8">
        <f t="shared" si="1"/>
        <v>-5.9008955790292816</v>
      </c>
      <c r="F22" s="8">
        <f t="shared" si="0"/>
        <v>0.97185375318088352</v>
      </c>
      <c r="H22" s="12"/>
      <c r="I22" s="12"/>
      <c r="J22" s="1"/>
      <c r="K22" s="8"/>
      <c r="L22" s="8"/>
      <c r="M22" s="19"/>
      <c r="P22" s="12"/>
      <c r="Q22" s="16"/>
    </row>
    <row r="23" spans="1:17" x14ac:dyDescent="0.25">
      <c r="A23" s="20"/>
      <c r="B23" s="12"/>
      <c r="C23" s="12"/>
      <c r="E23" s="8">
        <f t="shared" si="1"/>
        <v>4.0991044209707184</v>
      </c>
      <c r="F23" s="8">
        <f t="shared" si="0"/>
        <v>0.98638484726436049</v>
      </c>
      <c r="H23" s="12"/>
      <c r="I23" s="12"/>
      <c r="J23" s="1"/>
      <c r="K23" s="8"/>
      <c r="L23" s="8"/>
      <c r="M23" s="19"/>
      <c r="P23" s="12"/>
      <c r="Q23" s="16"/>
    </row>
    <row r="24" spans="1:17" x14ac:dyDescent="0.25">
      <c r="A24" s="20"/>
      <c r="B24" s="12"/>
      <c r="C24" s="12"/>
      <c r="E24" s="8">
        <f t="shared" si="1"/>
        <v>14.099104420970718</v>
      </c>
      <c r="F24" s="8">
        <f t="shared" si="0"/>
        <v>0.8428557716280568</v>
      </c>
      <c r="H24" s="12"/>
      <c r="I24" s="12"/>
      <c r="J24" s="1"/>
      <c r="K24" s="8"/>
      <c r="L24" s="8"/>
      <c r="M24" s="19"/>
      <c r="P24" s="12"/>
      <c r="Q24" s="16"/>
    </row>
    <row r="25" spans="1:17" x14ac:dyDescent="0.25">
      <c r="A25" s="20"/>
      <c r="B25" s="12"/>
      <c r="C25" s="12"/>
      <c r="E25" s="8">
        <f t="shared" si="1"/>
        <v>24.099104420970718</v>
      </c>
      <c r="F25" s="8">
        <f t="shared" si="0"/>
        <v>0.56426589626200774</v>
      </c>
      <c r="H25" s="12"/>
      <c r="I25" s="12"/>
      <c r="J25" s="1"/>
      <c r="K25" s="8"/>
      <c r="L25" s="8"/>
      <c r="M25" s="19"/>
      <c r="P25" s="12"/>
      <c r="Q25" s="16"/>
    </row>
    <row r="26" spans="1:17" x14ac:dyDescent="0.25">
      <c r="A26" s="20"/>
      <c r="E26" s="8">
        <f t="shared" si="1"/>
        <v>34.099104420970718</v>
      </c>
      <c r="F26" s="8">
        <f t="shared" si="0"/>
        <v>0.1952569886312083</v>
      </c>
      <c r="K26" s="8"/>
      <c r="L26" s="8"/>
      <c r="M26" s="19"/>
      <c r="P26" s="12"/>
      <c r="Q26" s="16"/>
    </row>
    <row r="27" spans="1:17" x14ac:dyDescent="0.25">
      <c r="A27" s="20"/>
      <c r="E27" s="8">
        <f t="shared" si="1"/>
        <v>44.099104420970718</v>
      </c>
      <c r="F27" s="8">
        <f t="shared" si="0"/>
        <v>-0.20504026740398512</v>
      </c>
      <c r="K27" s="8"/>
      <c r="L27" s="8"/>
      <c r="M27" s="19"/>
      <c r="P27" s="12"/>
      <c r="Q27" s="16"/>
    </row>
    <row r="28" spans="1:17" x14ac:dyDescent="0.25">
      <c r="A28" s="20"/>
      <c r="E28" s="8">
        <f t="shared" si="1"/>
        <v>54.099104420970718</v>
      </c>
      <c r="F28" s="8">
        <f t="shared" si="0"/>
        <v>-0.57248148397836829</v>
      </c>
      <c r="K28" s="8"/>
      <c r="L28" s="8"/>
      <c r="M28" s="19"/>
      <c r="P28" s="12"/>
      <c r="Q28" s="16"/>
    </row>
    <row r="29" spans="1:17" x14ac:dyDescent="0.25">
      <c r="A29" s="20"/>
      <c r="E29" s="8">
        <f t="shared" si="1"/>
        <v>64.099104420970718</v>
      </c>
      <c r="F29" s="8">
        <f t="shared" si="0"/>
        <v>-0.8481871870054698</v>
      </c>
      <c r="K29" s="8"/>
      <c r="L29" s="8"/>
      <c r="M29" s="19"/>
      <c r="P29" s="12"/>
      <c r="Q29" s="16"/>
    </row>
    <row r="30" spans="1:17" x14ac:dyDescent="0.25">
      <c r="A30" s="20"/>
      <c r="E30" s="8">
        <f t="shared" si="1"/>
        <v>74.099104420970718</v>
      </c>
      <c r="F30" s="8">
        <f t="shared" si="0"/>
        <v>-0.9879777742397422</v>
      </c>
      <c r="K30" s="8"/>
      <c r="L30" s="8"/>
      <c r="M30" s="19"/>
      <c r="P30" s="12"/>
      <c r="Q30" s="16"/>
    </row>
    <row r="31" spans="1:17" x14ac:dyDescent="0.25">
      <c r="A31" s="20"/>
      <c r="E31" s="8">
        <f t="shared" si="1"/>
        <v>84.099104420970718</v>
      </c>
      <c r="F31" s="8">
        <f t="shared" si="0"/>
        <v>-0.96945293812906075</v>
      </c>
      <c r="K31" s="8"/>
      <c r="L31" s="8"/>
      <c r="M31" s="19"/>
      <c r="P31" s="12"/>
      <c r="Q31" s="16"/>
    </row>
    <row r="32" spans="1:17" x14ac:dyDescent="0.25">
      <c r="A32" s="20"/>
      <c r="E32" s="8">
        <f t="shared" si="1"/>
        <v>94.099104420970718</v>
      </c>
      <c r="F32" s="8">
        <f t="shared" si="0"/>
        <v>-0.79558113337729286</v>
      </c>
      <c r="K32" s="8"/>
      <c r="L32" s="8"/>
      <c r="M32" s="19"/>
      <c r="P32" s="12"/>
      <c r="Q32" s="16"/>
    </row>
    <row r="33" spans="1:17" x14ac:dyDescent="0.25">
      <c r="A33" s="20"/>
      <c r="E33" s="8">
        <f t="shared" si="1"/>
        <v>104.09910442097072</v>
      </c>
      <c r="F33" s="8">
        <f t="shared" si="0"/>
        <v>-0.49422390615961354</v>
      </c>
      <c r="K33" s="8"/>
      <c r="L33" s="8"/>
      <c r="M33" s="19"/>
      <c r="P33" s="12"/>
      <c r="Q33" s="16"/>
    </row>
    <row r="34" spans="1:17" x14ac:dyDescent="0.25">
      <c r="A34" s="20"/>
      <c r="E34" s="8">
        <f t="shared" si="1"/>
        <v>114.09910442097072</v>
      </c>
      <c r="F34" s="8">
        <f t="shared" si="0"/>
        <v>-0.11367130737493274</v>
      </c>
      <c r="K34" s="8"/>
      <c r="L34" s="8"/>
      <c r="M34" s="19"/>
      <c r="P34" s="12"/>
      <c r="Q34" s="16"/>
    </row>
    <row r="35" spans="1:17" x14ac:dyDescent="0.25">
      <c r="A35" s="20"/>
      <c r="E35" s="8">
        <f t="shared" si="1"/>
        <v>124.09910442097072</v>
      </c>
      <c r="F35" s="8">
        <f t="shared" si="0"/>
        <v>0.28509619625726329</v>
      </c>
      <c r="K35" s="8"/>
      <c r="L35" s="8"/>
      <c r="M35" s="19"/>
    </row>
    <row r="36" spans="1:17" x14ac:dyDescent="0.25">
      <c r="A36" s="20"/>
      <c r="E36" s="8">
        <f t="shared" si="1"/>
        <v>134.09910442097072</v>
      </c>
      <c r="F36" s="8">
        <f t="shared" si="0"/>
        <v>0.6381793472842241</v>
      </c>
      <c r="K36" s="8"/>
      <c r="L36" s="8"/>
      <c r="M36" s="19"/>
    </row>
    <row r="37" spans="1:17" x14ac:dyDescent="0.25">
      <c r="A37" s="20"/>
      <c r="E37" s="8">
        <f t="shared" si="1"/>
        <v>144.09910442097072</v>
      </c>
      <c r="F37" s="8">
        <f t="shared" si="0"/>
        <v>0.88899943514353907</v>
      </c>
      <c r="K37" s="8"/>
      <c r="L37" s="8"/>
      <c r="M37" s="19"/>
    </row>
    <row r="38" spans="1:17" x14ac:dyDescent="0.25">
      <c r="A38" s="20"/>
      <c r="E38" s="8">
        <f t="shared" si="1"/>
        <v>154.09910442097072</v>
      </c>
      <c r="F38" s="8">
        <f t="shared" si="0"/>
        <v>0.99736457553556268</v>
      </c>
      <c r="K38" s="8"/>
      <c r="L38" s="8"/>
      <c r="M38" s="19"/>
    </row>
    <row r="39" spans="1:17" x14ac:dyDescent="0.25">
      <c r="A39" s="20"/>
      <c r="E39" s="8">
        <f t="shared" si="1"/>
        <v>164.09910442097072</v>
      </c>
      <c r="F39" s="8">
        <f t="shared" si="0"/>
        <v>0.94591013382547173</v>
      </c>
      <c r="K39" s="8"/>
      <c r="L39" s="8"/>
      <c r="M39" s="19"/>
    </row>
    <row r="40" spans="1:17" x14ac:dyDescent="0.25">
      <c r="A40" s="20"/>
      <c r="E40" s="19"/>
      <c r="M40" s="20"/>
    </row>
    <row r="41" spans="1:17" x14ac:dyDescent="0.25">
      <c r="A41" s="20"/>
      <c r="E41" s="19"/>
      <c r="M41" s="20"/>
    </row>
    <row r="42" spans="1:17" x14ac:dyDescent="0.25">
      <c r="A42" s="20"/>
      <c r="E42" s="19"/>
      <c r="M42" s="20"/>
    </row>
    <row r="43" spans="1:17" x14ac:dyDescent="0.25">
      <c r="A43" s="20"/>
      <c r="E43" s="19"/>
      <c r="M43" s="20"/>
    </row>
    <row r="44" spans="1:17" x14ac:dyDescent="0.25">
      <c r="A44" s="20"/>
      <c r="E44" s="19"/>
      <c r="M44" s="20"/>
    </row>
    <row r="45" spans="1:17" x14ac:dyDescent="0.25">
      <c r="A45" s="20"/>
      <c r="E45" s="19"/>
      <c r="M45" s="20"/>
    </row>
    <row r="46" spans="1:17" x14ac:dyDescent="0.25">
      <c r="A46" s="20"/>
      <c r="E46" s="19"/>
      <c r="M46" s="20"/>
    </row>
    <row r="47" spans="1:17" x14ac:dyDescent="0.25">
      <c r="A47" s="20"/>
      <c r="E47" s="19"/>
      <c r="M47" s="20"/>
    </row>
    <row r="48" spans="1:17" x14ac:dyDescent="0.25">
      <c r="A48" s="20"/>
      <c r="M48" s="20"/>
    </row>
    <row r="49" spans="1:13" x14ac:dyDescent="0.25">
      <c r="A49" s="20"/>
      <c r="M49" s="20"/>
    </row>
    <row r="50" spans="1:13" x14ac:dyDescent="0.25">
      <c r="A50" s="20"/>
      <c r="M50" s="20"/>
    </row>
    <row r="51" spans="1:13" x14ac:dyDescent="0.25">
      <c r="A51" s="20"/>
      <c r="M51" s="20"/>
    </row>
    <row r="52" spans="1:13" x14ac:dyDescent="0.25">
      <c r="A52" s="20"/>
      <c r="M52" s="20"/>
    </row>
    <row r="53" spans="1:13" x14ac:dyDescent="0.25">
      <c r="A53" s="20"/>
      <c r="M53" s="20"/>
    </row>
    <row r="54" spans="1:13" x14ac:dyDescent="0.25">
      <c r="A54" s="20"/>
      <c r="M54" s="20"/>
    </row>
    <row r="55" spans="1:13" x14ac:dyDescent="0.25">
      <c r="A55" s="20"/>
      <c r="M55" s="20"/>
    </row>
    <row r="56" spans="1:13" x14ac:dyDescent="0.25">
      <c r="A56" s="20"/>
      <c r="M56" s="20"/>
    </row>
    <row r="57" spans="1:13" x14ac:dyDescent="0.25">
      <c r="A57" s="20"/>
      <c r="M57" s="20"/>
    </row>
    <row r="58" spans="1:13" x14ac:dyDescent="0.25">
      <c r="A58" s="20"/>
      <c r="M58" s="20"/>
    </row>
    <row r="59" spans="1:13" x14ac:dyDescent="0.25">
      <c r="A59" s="20"/>
      <c r="M59" s="20"/>
    </row>
    <row r="60" spans="1:13" x14ac:dyDescent="0.25">
      <c r="A60" s="20"/>
      <c r="M60" s="20"/>
    </row>
    <row r="61" spans="1:13" x14ac:dyDescent="0.25">
      <c r="A61" s="20"/>
      <c r="M61" s="20"/>
    </row>
    <row r="62" spans="1:13" x14ac:dyDescent="0.25">
      <c r="A62" s="20"/>
      <c r="M62" s="20"/>
    </row>
    <row r="63" spans="1:13" x14ac:dyDescent="0.25">
      <c r="A63" s="20"/>
      <c r="M63" s="20"/>
    </row>
    <row r="64" spans="1:13" x14ac:dyDescent="0.25">
      <c r="A64" s="20"/>
      <c r="M64" s="20"/>
    </row>
    <row r="65" spans="1:13" x14ac:dyDescent="0.25">
      <c r="A65" s="20"/>
      <c r="M65" s="20"/>
    </row>
    <row r="66" spans="1:13" x14ac:dyDescent="0.25">
      <c r="A66" s="20"/>
      <c r="M66" s="20"/>
    </row>
    <row r="67" spans="1:13" x14ac:dyDescent="0.25">
      <c r="A67" s="20"/>
      <c r="M67" s="20"/>
    </row>
    <row r="68" spans="1:13" x14ac:dyDescent="0.25">
      <c r="A68" s="20"/>
      <c r="M68" s="20"/>
    </row>
    <row r="69" spans="1:13" x14ac:dyDescent="0.25">
      <c r="A69" s="20"/>
      <c r="M69" s="20"/>
    </row>
    <row r="70" spans="1:13" x14ac:dyDescent="0.25">
      <c r="A70" s="20"/>
      <c r="M70" s="20"/>
    </row>
    <row r="71" spans="1:13" x14ac:dyDescent="0.25">
      <c r="A71" s="20"/>
      <c r="M71" s="20"/>
    </row>
    <row r="72" spans="1:13" x14ac:dyDescent="0.25">
      <c r="A72" s="20"/>
      <c r="M72" s="20"/>
    </row>
    <row r="73" spans="1:13" x14ac:dyDescent="0.25">
      <c r="A73" s="20"/>
      <c r="M73" s="20"/>
    </row>
    <row r="74" spans="1:13" x14ac:dyDescent="0.25">
      <c r="A74" s="20"/>
      <c r="M74" s="20"/>
    </row>
    <row r="75" spans="1:13" x14ac:dyDescent="0.25">
      <c r="A75" s="20"/>
      <c r="M75" s="20"/>
    </row>
    <row r="76" spans="1:13" x14ac:dyDescent="0.25">
      <c r="A76" s="20"/>
      <c r="M76" s="20"/>
    </row>
    <row r="77" spans="1:13" x14ac:dyDescent="0.25">
      <c r="A77" s="20"/>
      <c r="M77" s="20"/>
    </row>
    <row r="78" spans="1:13" x14ac:dyDescent="0.25">
      <c r="A78" s="20"/>
      <c r="M78" s="20"/>
    </row>
    <row r="79" spans="1:13" x14ac:dyDescent="0.25">
      <c r="A79" s="20"/>
      <c r="M79" s="20"/>
    </row>
    <row r="80" spans="1:13" x14ac:dyDescent="0.25">
      <c r="A80" s="20"/>
      <c r="M80" s="20"/>
    </row>
    <row r="81" spans="1:13" x14ac:dyDescent="0.25">
      <c r="A81" s="20"/>
      <c r="M81" s="20"/>
    </row>
    <row r="82" spans="1:13" x14ac:dyDescent="0.25">
      <c r="A82" s="20"/>
      <c r="M82" s="20"/>
    </row>
    <row r="83" spans="1:13" x14ac:dyDescent="0.25">
      <c r="A83" s="20"/>
      <c r="M83" s="20"/>
    </row>
    <row r="84" spans="1:13" x14ac:dyDescent="0.25">
      <c r="A84" s="20"/>
      <c r="M84" s="20"/>
    </row>
    <row r="85" spans="1:13" x14ac:dyDescent="0.25">
      <c r="A85" s="20"/>
      <c r="M85" s="20"/>
    </row>
    <row r="86" spans="1:13" x14ac:dyDescent="0.25">
      <c r="A86" s="20"/>
      <c r="M86" s="20"/>
    </row>
    <row r="87" spans="1:13" x14ac:dyDescent="0.25">
      <c r="A87" s="20"/>
      <c r="M87" s="20"/>
    </row>
    <row r="88" spans="1:13" x14ac:dyDescent="0.25">
      <c r="A88" s="20"/>
      <c r="M88" s="20"/>
    </row>
    <row r="89" spans="1:13" x14ac:dyDescent="0.25">
      <c r="A89" s="20"/>
      <c r="M89" s="20"/>
    </row>
    <row r="90" spans="1:13" x14ac:dyDescent="0.25">
      <c r="A90" s="20"/>
      <c r="M90" s="20"/>
    </row>
    <row r="91" spans="1:13" x14ac:dyDescent="0.25">
      <c r="A91" s="20"/>
      <c r="M91" s="20"/>
    </row>
    <row r="92" spans="1:13" x14ac:dyDescent="0.25">
      <c r="A92" s="20"/>
      <c r="M92" s="20"/>
    </row>
    <row r="93" spans="1:13" x14ac:dyDescent="0.25">
      <c r="A93" s="20"/>
      <c r="M93" s="20"/>
    </row>
    <row r="94" spans="1:13" x14ac:dyDescent="0.25">
      <c r="A94" s="20"/>
      <c r="M94" s="20"/>
    </row>
    <row r="95" spans="1:13" x14ac:dyDescent="0.25">
      <c r="A95" s="20"/>
      <c r="M95" s="20"/>
    </row>
    <row r="96" spans="1:13" x14ac:dyDescent="0.25">
      <c r="A96" s="20"/>
      <c r="M96" s="20"/>
    </row>
    <row r="97" spans="1:13" x14ac:dyDescent="0.25">
      <c r="A97" s="20"/>
      <c r="M97" s="20"/>
    </row>
    <row r="98" spans="1:13" x14ac:dyDescent="0.25">
      <c r="A98" s="20"/>
      <c r="M98" s="20"/>
    </row>
    <row r="99" spans="1:13" x14ac:dyDescent="0.25">
      <c r="A99" s="20"/>
      <c r="M99" s="20"/>
    </row>
    <row r="100" spans="1:13" x14ac:dyDescent="0.25">
      <c r="A100" s="20"/>
      <c r="M100" s="20"/>
    </row>
    <row r="101" spans="1:13" x14ac:dyDescent="0.25">
      <c r="A101" s="20"/>
      <c r="M101" s="20"/>
    </row>
    <row r="102" spans="1:13" x14ac:dyDescent="0.25">
      <c r="A102" s="20"/>
      <c r="M102" s="20"/>
    </row>
    <row r="103" spans="1:13" x14ac:dyDescent="0.25">
      <c r="A103" s="20"/>
      <c r="M103" s="20"/>
    </row>
    <row r="104" spans="1:13" x14ac:dyDescent="0.25">
      <c r="A104" s="20"/>
      <c r="M104" s="20"/>
    </row>
    <row r="105" spans="1:13" x14ac:dyDescent="0.25">
      <c r="A105" s="20"/>
      <c r="M105" s="20"/>
    </row>
    <row r="106" spans="1:13" x14ac:dyDescent="0.25">
      <c r="A106" s="20"/>
      <c r="M106" s="20"/>
    </row>
    <row r="107" spans="1:13" x14ac:dyDescent="0.25">
      <c r="A107" s="20"/>
      <c r="M107" s="20"/>
    </row>
    <row r="108" spans="1:13" x14ac:dyDescent="0.25">
      <c r="A108" s="20"/>
      <c r="M108" s="20"/>
    </row>
    <row r="109" spans="1:13" x14ac:dyDescent="0.25">
      <c r="A109" s="20"/>
      <c r="M109" s="20"/>
    </row>
    <row r="110" spans="1:13" x14ac:dyDescent="0.25">
      <c r="A110" s="20"/>
      <c r="M110" s="20"/>
    </row>
    <row r="111" spans="1:13" x14ac:dyDescent="0.25">
      <c r="A111" s="20"/>
      <c r="M111" s="20"/>
    </row>
    <row r="112" spans="1:13" x14ac:dyDescent="0.25">
      <c r="A112" s="20"/>
      <c r="M112" s="20"/>
    </row>
    <row r="113" spans="1:13" x14ac:dyDescent="0.25">
      <c r="A113" s="20"/>
      <c r="M113" s="20"/>
    </row>
    <row r="114" spans="1:13" x14ac:dyDescent="0.25">
      <c r="A114" s="20"/>
      <c r="M114" s="20"/>
    </row>
    <row r="115" spans="1:13" x14ac:dyDescent="0.25">
      <c r="A115" s="20"/>
      <c r="M115" s="20"/>
    </row>
    <row r="116" spans="1:13" x14ac:dyDescent="0.25">
      <c r="A116" s="20"/>
      <c r="M116" s="20"/>
    </row>
    <row r="117" spans="1:13" x14ac:dyDescent="0.25">
      <c r="A117" s="20"/>
      <c r="M117" s="20"/>
    </row>
    <row r="118" spans="1:13" x14ac:dyDescent="0.25">
      <c r="A118" s="20"/>
      <c r="M118" s="20"/>
    </row>
    <row r="119" spans="1:13" x14ac:dyDescent="0.25">
      <c r="A119" s="20"/>
      <c r="M119" s="20"/>
    </row>
    <row r="120" spans="1:13" x14ac:dyDescent="0.25">
      <c r="A120" s="20"/>
      <c r="M120" s="20"/>
    </row>
    <row r="121" spans="1:13" x14ac:dyDescent="0.25">
      <c r="A121" s="20"/>
      <c r="M121" s="20"/>
    </row>
    <row r="122" spans="1:13" x14ac:dyDescent="0.25">
      <c r="A122" s="20"/>
      <c r="M122" s="20"/>
    </row>
    <row r="123" spans="1:13" x14ac:dyDescent="0.25">
      <c r="A123" s="20"/>
      <c r="M123" s="20"/>
    </row>
    <row r="124" spans="1:13" x14ac:dyDescent="0.25">
      <c r="A124" s="20"/>
      <c r="M124" s="20"/>
    </row>
    <row r="125" spans="1:13" x14ac:dyDescent="0.25">
      <c r="A125" s="20"/>
      <c r="M125" s="20"/>
    </row>
    <row r="126" spans="1:13" x14ac:dyDescent="0.25">
      <c r="A126" s="20"/>
      <c r="M126" s="20"/>
    </row>
    <row r="127" spans="1:13" x14ac:dyDescent="0.25">
      <c r="A127" s="20"/>
      <c r="M127" s="20"/>
    </row>
    <row r="128" spans="1:13" x14ac:dyDescent="0.25">
      <c r="A128" s="20"/>
      <c r="M128" s="20"/>
    </row>
    <row r="129" spans="1:13" x14ac:dyDescent="0.25">
      <c r="A129" s="20"/>
      <c r="M129" s="2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 C H Ks</vt:lpstr>
      <vt:lpstr>eta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EPC</cp:lastModifiedBy>
  <dcterms:created xsi:type="dcterms:W3CDTF">2014-10-06T12:15:07Z</dcterms:created>
  <dcterms:modified xsi:type="dcterms:W3CDTF">2014-11-14T15:54:49Z</dcterms:modified>
</cp:coreProperties>
</file>