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E84" i="1" l="1"/>
  <c r="C84" i="1"/>
  <c r="C85" i="1" s="1"/>
  <c r="B84" i="1"/>
  <c r="C83" i="1"/>
  <c r="E83" i="1" s="1"/>
  <c r="C73" i="1"/>
  <c r="E73" i="1" s="1"/>
  <c r="B73" i="1"/>
  <c r="C55" i="1"/>
  <c r="C56" i="1" s="1"/>
  <c r="B55" i="1"/>
  <c r="C37" i="1"/>
  <c r="C39" i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38" i="1"/>
  <c r="B37" i="1"/>
  <c r="N29" i="1"/>
  <c r="B36" i="1"/>
  <c r="B31" i="1"/>
  <c r="E85" i="1" l="1"/>
  <c r="B85" i="1"/>
  <c r="A85" i="1" s="1"/>
  <c r="F84" i="1"/>
  <c r="F83" i="1"/>
  <c r="B83" i="1"/>
  <c r="A83" i="1" s="1"/>
  <c r="F73" i="1"/>
  <c r="C74" i="1"/>
  <c r="B56" i="1"/>
  <c r="A56" i="1" s="1"/>
  <c r="C57" i="1"/>
  <c r="E56" i="1"/>
  <c r="E55" i="1"/>
  <c r="B38" i="1"/>
  <c r="A38" i="1" s="1"/>
  <c r="A37" i="1"/>
  <c r="D33" i="1"/>
  <c r="D32" i="1"/>
  <c r="E38" i="1"/>
  <c r="E37" i="1"/>
  <c r="F37" i="1" s="1"/>
  <c r="E36" i="1"/>
  <c r="F36" i="1" s="1"/>
  <c r="I85" i="1" l="1"/>
  <c r="J85" i="1" s="1"/>
  <c r="I77" i="1"/>
  <c r="J77" i="1" s="1"/>
  <c r="I69" i="1"/>
  <c r="J69" i="1" s="1"/>
  <c r="I61" i="1"/>
  <c r="J61" i="1" s="1"/>
  <c r="I53" i="1"/>
  <c r="J53" i="1" s="1"/>
  <c r="I45" i="1"/>
  <c r="J45" i="1" s="1"/>
  <c r="I37" i="1"/>
  <c r="J37" i="1" s="1"/>
  <c r="I54" i="1"/>
  <c r="J54" i="1" s="1"/>
  <c r="I84" i="1"/>
  <c r="J84" i="1" s="1"/>
  <c r="L84" i="1" s="1"/>
  <c r="I76" i="1"/>
  <c r="J76" i="1" s="1"/>
  <c r="I68" i="1"/>
  <c r="J68" i="1" s="1"/>
  <c r="I60" i="1"/>
  <c r="J60" i="1" s="1"/>
  <c r="I52" i="1"/>
  <c r="J52" i="1" s="1"/>
  <c r="I44" i="1"/>
  <c r="J44" i="1" s="1"/>
  <c r="I36" i="1"/>
  <c r="I46" i="1"/>
  <c r="J46" i="1" s="1"/>
  <c r="I83" i="1"/>
  <c r="J83" i="1" s="1"/>
  <c r="I75" i="1"/>
  <c r="J75" i="1" s="1"/>
  <c r="I67" i="1"/>
  <c r="J67" i="1" s="1"/>
  <c r="I59" i="1"/>
  <c r="J59" i="1" s="1"/>
  <c r="I51" i="1"/>
  <c r="J51" i="1" s="1"/>
  <c r="I43" i="1"/>
  <c r="J43" i="1" s="1"/>
  <c r="I70" i="1"/>
  <c r="J70" i="1" s="1"/>
  <c r="I82" i="1"/>
  <c r="J82" i="1" s="1"/>
  <c r="I74" i="1"/>
  <c r="J74" i="1" s="1"/>
  <c r="I66" i="1"/>
  <c r="J66" i="1" s="1"/>
  <c r="I58" i="1"/>
  <c r="J58" i="1" s="1"/>
  <c r="I50" i="1"/>
  <c r="J50" i="1" s="1"/>
  <c r="I42" i="1"/>
  <c r="J42" i="1" s="1"/>
  <c r="I40" i="1"/>
  <c r="J40" i="1" s="1"/>
  <c r="I81" i="1"/>
  <c r="J81" i="1" s="1"/>
  <c r="I73" i="1"/>
  <c r="J73" i="1" s="1"/>
  <c r="L73" i="1" s="1"/>
  <c r="I65" i="1"/>
  <c r="J65" i="1" s="1"/>
  <c r="I57" i="1"/>
  <c r="J57" i="1" s="1"/>
  <c r="I49" i="1"/>
  <c r="J49" i="1" s="1"/>
  <c r="I41" i="1"/>
  <c r="J41" i="1" s="1"/>
  <c r="I48" i="1"/>
  <c r="J48" i="1" s="1"/>
  <c r="I80" i="1"/>
  <c r="J80" i="1" s="1"/>
  <c r="I72" i="1"/>
  <c r="J72" i="1" s="1"/>
  <c r="I64" i="1"/>
  <c r="J64" i="1" s="1"/>
  <c r="I56" i="1"/>
  <c r="J56" i="1" s="1"/>
  <c r="I62" i="1"/>
  <c r="J62" i="1" s="1"/>
  <c r="I79" i="1"/>
  <c r="J79" i="1" s="1"/>
  <c r="I71" i="1"/>
  <c r="J71" i="1" s="1"/>
  <c r="I63" i="1"/>
  <c r="J63" i="1" s="1"/>
  <c r="I55" i="1"/>
  <c r="J55" i="1" s="1"/>
  <c r="I47" i="1"/>
  <c r="J47" i="1" s="1"/>
  <c r="I39" i="1"/>
  <c r="J39" i="1" s="1"/>
  <c r="I78" i="1"/>
  <c r="J78" i="1" s="1"/>
  <c r="I38" i="1"/>
  <c r="J38" i="1" s="1"/>
  <c r="K38" i="1"/>
  <c r="K84" i="1"/>
  <c r="K73" i="1"/>
  <c r="K83" i="1"/>
  <c r="K85" i="1"/>
  <c r="F85" i="1"/>
  <c r="A84" i="1"/>
  <c r="B74" i="1"/>
  <c r="A74" i="1" s="1"/>
  <c r="E74" i="1"/>
  <c r="C75" i="1"/>
  <c r="K55" i="1"/>
  <c r="F55" i="1"/>
  <c r="K56" i="1"/>
  <c r="F56" i="1"/>
  <c r="B57" i="1"/>
  <c r="A57" i="1" s="1"/>
  <c r="C58" i="1"/>
  <c r="E57" i="1"/>
  <c r="F38" i="1"/>
  <c r="B39" i="1"/>
  <c r="A39" i="1" s="1"/>
  <c r="E39" i="1"/>
  <c r="P36" i="1"/>
  <c r="K36" i="1"/>
  <c r="K37" i="1"/>
  <c r="M73" i="1" l="1"/>
  <c r="N73" i="1" s="1"/>
  <c r="O73" i="1" s="1"/>
  <c r="P73" i="1"/>
  <c r="P83" i="1"/>
  <c r="L83" i="1"/>
  <c r="M83" i="1" s="1"/>
  <c r="N83" i="1" s="1"/>
  <c r="O83" i="1" s="1"/>
  <c r="M84" i="1"/>
  <c r="N84" i="1" s="1"/>
  <c r="O84" i="1" s="1"/>
  <c r="P84" i="1"/>
  <c r="J36" i="1"/>
  <c r="L36" i="1" s="1"/>
  <c r="M36" i="1" s="1"/>
  <c r="N36" i="1" s="1"/>
  <c r="L85" i="1"/>
  <c r="M85" i="1" s="1"/>
  <c r="N85" i="1" s="1"/>
  <c r="P85" i="1"/>
  <c r="B75" i="1"/>
  <c r="A75" i="1" s="1"/>
  <c r="E75" i="1"/>
  <c r="C76" i="1"/>
  <c r="K74" i="1"/>
  <c r="F74" i="1"/>
  <c r="C59" i="1"/>
  <c r="E58" i="1"/>
  <c r="B58" i="1"/>
  <c r="A58" i="1" s="1"/>
  <c r="L56" i="1"/>
  <c r="M56" i="1" s="1"/>
  <c r="N56" i="1" s="1"/>
  <c r="P56" i="1"/>
  <c r="L55" i="1"/>
  <c r="M55" i="1" s="1"/>
  <c r="N55" i="1" s="1"/>
  <c r="P55" i="1"/>
  <c r="K57" i="1"/>
  <c r="F57" i="1"/>
  <c r="B40" i="1"/>
  <c r="A40" i="1" s="1"/>
  <c r="E40" i="1"/>
  <c r="K39" i="1"/>
  <c r="F39" i="1"/>
  <c r="L38" i="1"/>
  <c r="M38" i="1" s="1"/>
  <c r="N38" i="1" s="1"/>
  <c r="P38" i="1"/>
  <c r="L37" i="1"/>
  <c r="M37" i="1" s="1"/>
  <c r="N37" i="1" s="1"/>
  <c r="P37" i="1"/>
  <c r="S73" i="1" l="1"/>
  <c r="W73" i="1" s="1"/>
  <c r="S83" i="1"/>
  <c r="W83" i="1" s="1"/>
  <c r="S84" i="1"/>
  <c r="W84" i="1" s="1"/>
  <c r="O38" i="1"/>
  <c r="S38" i="1" s="1"/>
  <c r="W38" i="1" s="1"/>
  <c r="O55" i="1"/>
  <c r="S55" i="1" s="1"/>
  <c r="W55" i="1" s="1"/>
  <c r="O85" i="1"/>
  <c r="S85" i="1" s="1"/>
  <c r="O36" i="1"/>
  <c r="S36" i="1" s="1"/>
  <c r="W36" i="1" s="1"/>
  <c r="O56" i="1"/>
  <c r="S56" i="1" s="1"/>
  <c r="W56" i="1" s="1"/>
  <c r="O37" i="1"/>
  <c r="S37" i="1" s="1"/>
  <c r="W37" i="1" s="1"/>
  <c r="L74" i="1"/>
  <c r="M74" i="1" s="1"/>
  <c r="N74" i="1" s="1"/>
  <c r="P74" i="1"/>
  <c r="E76" i="1"/>
  <c r="C77" i="1"/>
  <c r="B76" i="1"/>
  <c r="A76" i="1" s="1"/>
  <c r="K75" i="1"/>
  <c r="F75" i="1"/>
  <c r="K58" i="1"/>
  <c r="F58" i="1"/>
  <c r="L57" i="1"/>
  <c r="M57" i="1" s="1"/>
  <c r="N57" i="1" s="1"/>
  <c r="P57" i="1"/>
  <c r="B59" i="1"/>
  <c r="A59" i="1" s="1"/>
  <c r="C60" i="1"/>
  <c r="E59" i="1"/>
  <c r="L39" i="1"/>
  <c r="M39" i="1" s="1"/>
  <c r="N39" i="1" s="1"/>
  <c r="P39" i="1"/>
  <c r="B41" i="1"/>
  <c r="A41" i="1" s="1"/>
  <c r="E41" i="1"/>
  <c r="F40" i="1"/>
  <c r="K40" i="1"/>
  <c r="X84" i="1" l="1"/>
  <c r="T84" i="1"/>
  <c r="U84" i="1" s="1"/>
  <c r="T85" i="1"/>
  <c r="U85" i="1" s="1"/>
  <c r="W85" i="1"/>
  <c r="X85" i="1" s="1"/>
  <c r="X37" i="1"/>
  <c r="X38" i="1"/>
  <c r="T56" i="1"/>
  <c r="U56" i="1" s="1"/>
  <c r="X56" i="1"/>
  <c r="O74" i="1"/>
  <c r="S74" i="1" s="1"/>
  <c r="W74" i="1" s="1"/>
  <c r="O57" i="1"/>
  <c r="S57" i="1" s="1"/>
  <c r="T57" i="1" s="1"/>
  <c r="U57" i="1" s="1"/>
  <c r="O39" i="1"/>
  <c r="S39" i="1" s="1"/>
  <c r="W39" i="1" s="1"/>
  <c r="L75" i="1"/>
  <c r="M75" i="1" s="1"/>
  <c r="N75" i="1" s="1"/>
  <c r="P75" i="1"/>
  <c r="B77" i="1"/>
  <c r="A77" i="1" s="1"/>
  <c r="E77" i="1"/>
  <c r="C78" i="1"/>
  <c r="K76" i="1"/>
  <c r="F76" i="1"/>
  <c r="L58" i="1"/>
  <c r="M58" i="1" s="1"/>
  <c r="N58" i="1" s="1"/>
  <c r="P58" i="1"/>
  <c r="B60" i="1"/>
  <c r="A60" i="1" s="1"/>
  <c r="C61" i="1"/>
  <c r="E60" i="1"/>
  <c r="K59" i="1"/>
  <c r="F59" i="1"/>
  <c r="P40" i="1"/>
  <c r="L40" i="1"/>
  <c r="M40" i="1" s="1"/>
  <c r="N40" i="1" s="1"/>
  <c r="F41" i="1"/>
  <c r="K41" i="1"/>
  <c r="B42" i="1"/>
  <c r="A42" i="1" s="1"/>
  <c r="E42" i="1"/>
  <c r="T38" i="1"/>
  <c r="U38" i="1" s="1"/>
  <c r="T37" i="1"/>
  <c r="U37" i="1" s="1"/>
  <c r="W57" i="1" l="1"/>
  <c r="X57" i="1" s="1"/>
  <c r="T39" i="1"/>
  <c r="U39" i="1" s="1"/>
  <c r="X39" i="1"/>
  <c r="T74" i="1"/>
  <c r="U74" i="1" s="1"/>
  <c r="X74" i="1"/>
  <c r="O40" i="1"/>
  <c r="S40" i="1" s="1"/>
  <c r="O58" i="1"/>
  <c r="S58" i="1" s="1"/>
  <c r="O75" i="1"/>
  <c r="S75" i="1" s="1"/>
  <c r="W75" i="1" s="1"/>
  <c r="L76" i="1"/>
  <c r="M76" i="1" s="1"/>
  <c r="N76" i="1" s="1"/>
  <c r="P76" i="1"/>
  <c r="B78" i="1"/>
  <c r="A78" i="1" s="1"/>
  <c r="E78" i="1"/>
  <c r="C79" i="1"/>
  <c r="K77" i="1"/>
  <c r="F77" i="1"/>
  <c r="L59" i="1"/>
  <c r="M59" i="1" s="1"/>
  <c r="N59" i="1" s="1"/>
  <c r="P59" i="1"/>
  <c r="C62" i="1"/>
  <c r="E61" i="1"/>
  <c r="B61" i="1"/>
  <c r="A61" i="1" s="1"/>
  <c r="K60" i="1"/>
  <c r="F60" i="1"/>
  <c r="B43" i="1"/>
  <c r="A43" i="1" s="1"/>
  <c r="E43" i="1"/>
  <c r="P41" i="1"/>
  <c r="L41" i="1"/>
  <c r="M41" i="1" s="1"/>
  <c r="N41" i="1" s="1"/>
  <c r="F42" i="1"/>
  <c r="K42" i="1"/>
  <c r="T58" i="1" l="1"/>
  <c r="U58" i="1" s="1"/>
  <c r="W58" i="1"/>
  <c r="X58" i="1" s="1"/>
  <c r="T40" i="1"/>
  <c r="U40" i="1" s="1"/>
  <c r="W40" i="1"/>
  <c r="X40" i="1" s="1"/>
  <c r="T75" i="1"/>
  <c r="U75" i="1" s="1"/>
  <c r="X75" i="1"/>
  <c r="O41" i="1"/>
  <c r="S41" i="1" s="1"/>
  <c r="W41" i="1" s="1"/>
  <c r="O59" i="1"/>
  <c r="S59" i="1" s="1"/>
  <c r="W59" i="1" s="1"/>
  <c r="O76" i="1"/>
  <c r="S76" i="1" s="1"/>
  <c r="T76" i="1" s="1"/>
  <c r="U76" i="1" s="1"/>
  <c r="L77" i="1"/>
  <c r="M77" i="1" s="1"/>
  <c r="N77" i="1" s="1"/>
  <c r="P77" i="1"/>
  <c r="E79" i="1"/>
  <c r="C80" i="1"/>
  <c r="B79" i="1"/>
  <c r="A79" i="1" s="1"/>
  <c r="K78" i="1"/>
  <c r="F78" i="1"/>
  <c r="L60" i="1"/>
  <c r="M60" i="1" s="1"/>
  <c r="N60" i="1" s="1"/>
  <c r="P60" i="1"/>
  <c r="K61" i="1"/>
  <c r="F61" i="1"/>
  <c r="C63" i="1"/>
  <c r="B62" i="1"/>
  <c r="A62" i="1" s="1"/>
  <c r="E62" i="1"/>
  <c r="L42" i="1"/>
  <c r="M42" i="1" s="1"/>
  <c r="N42" i="1" s="1"/>
  <c r="P42" i="1"/>
  <c r="B44" i="1"/>
  <c r="A44" i="1" s="1"/>
  <c r="E44" i="1"/>
  <c r="F43" i="1"/>
  <c r="K43" i="1"/>
  <c r="W76" i="1" l="1"/>
  <c r="X76" i="1" s="1"/>
  <c r="T41" i="1"/>
  <c r="U41" i="1" s="1"/>
  <c r="X41" i="1"/>
  <c r="T59" i="1"/>
  <c r="U59" i="1" s="1"/>
  <c r="X59" i="1"/>
  <c r="O77" i="1"/>
  <c r="S77" i="1" s="1"/>
  <c r="W77" i="1" s="1"/>
  <c r="O42" i="1"/>
  <c r="S42" i="1" s="1"/>
  <c r="W42" i="1" s="1"/>
  <c r="O60" i="1"/>
  <c r="S60" i="1" s="1"/>
  <c r="T60" i="1" s="1"/>
  <c r="U60" i="1" s="1"/>
  <c r="L78" i="1"/>
  <c r="M78" i="1" s="1"/>
  <c r="N78" i="1" s="1"/>
  <c r="P78" i="1"/>
  <c r="B80" i="1"/>
  <c r="A80" i="1" s="1"/>
  <c r="E80" i="1"/>
  <c r="C81" i="1"/>
  <c r="K79" i="1"/>
  <c r="F79" i="1"/>
  <c r="K62" i="1"/>
  <c r="F62" i="1"/>
  <c r="B63" i="1"/>
  <c r="A63" i="1" s="1"/>
  <c r="C64" i="1"/>
  <c r="E63" i="1"/>
  <c r="L61" i="1"/>
  <c r="M61" i="1" s="1"/>
  <c r="N61" i="1" s="1"/>
  <c r="P61" i="1"/>
  <c r="E46" i="1"/>
  <c r="B46" i="1"/>
  <c r="L43" i="1"/>
  <c r="M43" i="1" s="1"/>
  <c r="N43" i="1" s="1"/>
  <c r="P43" i="1"/>
  <c r="F44" i="1"/>
  <c r="K44" i="1"/>
  <c r="B45" i="1"/>
  <c r="E45" i="1"/>
  <c r="W60" i="1" l="1"/>
  <c r="X60" i="1" s="1"/>
  <c r="T42" i="1"/>
  <c r="U42" i="1" s="1"/>
  <c r="X42" i="1"/>
  <c r="T77" i="1"/>
  <c r="U77" i="1" s="1"/>
  <c r="X77" i="1"/>
  <c r="O43" i="1"/>
  <c r="S43" i="1" s="1"/>
  <c r="T43" i="1" s="1"/>
  <c r="U43" i="1" s="1"/>
  <c r="O78" i="1"/>
  <c r="S78" i="1" s="1"/>
  <c r="W78" i="1" s="1"/>
  <c r="O61" i="1"/>
  <c r="S61" i="1" s="1"/>
  <c r="W61" i="1" s="1"/>
  <c r="B81" i="1"/>
  <c r="A81" i="1" s="1"/>
  <c r="E81" i="1"/>
  <c r="C82" i="1"/>
  <c r="K80" i="1"/>
  <c r="F80" i="1"/>
  <c r="L79" i="1"/>
  <c r="M79" i="1" s="1"/>
  <c r="N79" i="1" s="1"/>
  <c r="P79" i="1"/>
  <c r="K63" i="1"/>
  <c r="F63" i="1"/>
  <c r="B64" i="1"/>
  <c r="A64" i="1" s="1"/>
  <c r="C65" i="1"/>
  <c r="E64" i="1"/>
  <c r="L62" i="1"/>
  <c r="M62" i="1" s="1"/>
  <c r="N62" i="1" s="1"/>
  <c r="P62" i="1"/>
  <c r="F46" i="1"/>
  <c r="K46" i="1"/>
  <c r="B47" i="1"/>
  <c r="A47" i="1" s="1"/>
  <c r="E47" i="1"/>
  <c r="A45" i="1"/>
  <c r="A46" i="1"/>
  <c r="F45" i="1"/>
  <c r="K45" i="1"/>
  <c r="P44" i="1"/>
  <c r="L44" i="1"/>
  <c r="M44" i="1" s="1"/>
  <c r="N44" i="1" s="1"/>
  <c r="W43" i="1" l="1"/>
  <c r="X43" i="1" s="1"/>
  <c r="T61" i="1"/>
  <c r="U61" i="1" s="1"/>
  <c r="X61" i="1"/>
  <c r="T78" i="1"/>
  <c r="U78" i="1" s="1"/>
  <c r="X78" i="1"/>
  <c r="O79" i="1"/>
  <c r="S79" i="1" s="1"/>
  <c r="W79" i="1" s="1"/>
  <c r="O44" i="1"/>
  <c r="S44" i="1" s="1"/>
  <c r="W44" i="1" s="1"/>
  <c r="O62" i="1"/>
  <c r="S62" i="1" s="1"/>
  <c r="W62" i="1" s="1"/>
  <c r="K81" i="1"/>
  <c r="F81" i="1"/>
  <c r="L80" i="1"/>
  <c r="M80" i="1" s="1"/>
  <c r="N80" i="1" s="1"/>
  <c r="P80" i="1"/>
  <c r="E82" i="1"/>
  <c r="B82" i="1"/>
  <c r="C66" i="1"/>
  <c r="E65" i="1"/>
  <c r="B65" i="1"/>
  <c r="A65" i="1" s="1"/>
  <c r="K64" i="1"/>
  <c r="F64" i="1"/>
  <c r="L63" i="1"/>
  <c r="M63" i="1" s="1"/>
  <c r="N63" i="1" s="1"/>
  <c r="P63" i="1"/>
  <c r="F47" i="1"/>
  <c r="K47" i="1"/>
  <c r="B48" i="1"/>
  <c r="A48" i="1" s="1"/>
  <c r="E48" i="1"/>
  <c r="L46" i="1"/>
  <c r="M46" i="1" s="1"/>
  <c r="N46" i="1" s="1"/>
  <c r="P46" i="1"/>
  <c r="L45" i="1"/>
  <c r="M45" i="1" s="1"/>
  <c r="N45" i="1" s="1"/>
  <c r="P45" i="1"/>
  <c r="T44" i="1" l="1"/>
  <c r="U44" i="1" s="1"/>
  <c r="X44" i="1"/>
  <c r="T62" i="1"/>
  <c r="U62" i="1" s="1"/>
  <c r="X62" i="1"/>
  <c r="T79" i="1"/>
  <c r="U79" i="1" s="1"/>
  <c r="X79" i="1"/>
  <c r="O80" i="1"/>
  <c r="S80" i="1" s="1"/>
  <c r="W80" i="1" s="1"/>
  <c r="O45" i="1"/>
  <c r="S45" i="1" s="1"/>
  <c r="W45" i="1" s="1"/>
  <c r="O63" i="1"/>
  <c r="S63" i="1" s="1"/>
  <c r="W63" i="1" s="1"/>
  <c r="O46" i="1"/>
  <c r="S46" i="1" s="1"/>
  <c r="W46" i="1" s="1"/>
  <c r="A82" i="1"/>
  <c r="L81" i="1"/>
  <c r="M81" i="1" s="1"/>
  <c r="N81" i="1" s="1"/>
  <c r="P81" i="1"/>
  <c r="K82" i="1"/>
  <c r="F82" i="1"/>
  <c r="L64" i="1"/>
  <c r="M64" i="1" s="1"/>
  <c r="N64" i="1" s="1"/>
  <c r="P64" i="1"/>
  <c r="K65" i="1"/>
  <c r="F65" i="1"/>
  <c r="B66" i="1"/>
  <c r="A66" i="1" s="1"/>
  <c r="E66" i="1"/>
  <c r="C67" i="1"/>
  <c r="B49" i="1"/>
  <c r="A49" i="1" s="1"/>
  <c r="E49" i="1"/>
  <c r="K48" i="1"/>
  <c r="F48" i="1"/>
  <c r="P47" i="1"/>
  <c r="L47" i="1"/>
  <c r="M47" i="1" s="1"/>
  <c r="N47" i="1" s="1"/>
  <c r="X45" i="1" l="1"/>
  <c r="T63" i="1"/>
  <c r="U63" i="1" s="1"/>
  <c r="X63" i="1"/>
  <c r="X46" i="1"/>
  <c r="T80" i="1"/>
  <c r="U80" i="1" s="1"/>
  <c r="X80" i="1"/>
  <c r="O81" i="1"/>
  <c r="S81" i="1" s="1"/>
  <c r="W81" i="1" s="1"/>
  <c r="O47" i="1"/>
  <c r="S47" i="1" s="1"/>
  <c r="W47" i="1" s="1"/>
  <c r="O64" i="1"/>
  <c r="S64" i="1" s="1"/>
  <c r="W64" i="1" s="1"/>
  <c r="L82" i="1"/>
  <c r="M82" i="1" s="1"/>
  <c r="N82" i="1" s="1"/>
  <c r="P82" i="1"/>
  <c r="L65" i="1"/>
  <c r="M65" i="1" s="1"/>
  <c r="N65" i="1" s="1"/>
  <c r="P65" i="1"/>
  <c r="C68" i="1"/>
  <c r="E67" i="1"/>
  <c r="B67" i="1"/>
  <c r="A67" i="1" s="1"/>
  <c r="K66" i="1"/>
  <c r="F66" i="1"/>
  <c r="L48" i="1"/>
  <c r="M48" i="1" s="1"/>
  <c r="N48" i="1" s="1"/>
  <c r="P48" i="1"/>
  <c r="B50" i="1"/>
  <c r="A50" i="1" s="1"/>
  <c r="E50" i="1"/>
  <c r="K49" i="1"/>
  <c r="F49" i="1"/>
  <c r="T45" i="1"/>
  <c r="U45" i="1" s="1"/>
  <c r="T46" i="1"/>
  <c r="U46" i="1" s="1"/>
  <c r="T64" i="1" l="1"/>
  <c r="U64" i="1" s="1"/>
  <c r="X64" i="1"/>
  <c r="T47" i="1"/>
  <c r="U47" i="1" s="1"/>
  <c r="X47" i="1"/>
  <c r="T81" i="1"/>
  <c r="U81" i="1" s="1"/>
  <c r="X81" i="1"/>
  <c r="O65" i="1"/>
  <c r="S65" i="1" s="1"/>
  <c r="W65" i="1" s="1"/>
  <c r="O82" i="1"/>
  <c r="S82" i="1" s="1"/>
  <c r="T83" i="1" s="1"/>
  <c r="U83" i="1" s="1"/>
  <c r="O48" i="1"/>
  <c r="S48" i="1" s="1"/>
  <c r="T48" i="1" s="1"/>
  <c r="U48" i="1" s="1"/>
  <c r="K67" i="1"/>
  <c r="F67" i="1"/>
  <c r="L66" i="1"/>
  <c r="M66" i="1" s="1"/>
  <c r="N66" i="1" s="1"/>
  <c r="P66" i="1"/>
  <c r="B68" i="1"/>
  <c r="A68" i="1" s="1"/>
  <c r="C69" i="1"/>
  <c r="E68" i="1"/>
  <c r="L49" i="1"/>
  <c r="M49" i="1" s="1"/>
  <c r="N49" i="1" s="1"/>
  <c r="P49" i="1"/>
  <c r="K50" i="1"/>
  <c r="F50" i="1"/>
  <c r="B51" i="1"/>
  <c r="A51" i="1" s="1"/>
  <c r="E51" i="1"/>
  <c r="W82" i="1" l="1"/>
  <c r="W48" i="1"/>
  <c r="X48" i="1" s="1"/>
  <c r="T65" i="1"/>
  <c r="U65" i="1" s="1"/>
  <c r="X65" i="1"/>
  <c r="O49" i="1"/>
  <c r="S49" i="1" s="1"/>
  <c r="O66" i="1"/>
  <c r="S66" i="1" s="1"/>
  <c r="W66" i="1" s="1"/>
  <c r="T82" i="1"/>
  <c r="U82" i="1" s="1"/>
  <c r="B69" i="1"/>
  <c r="A69" i="1" s="1"/>
  <c r="C70" i="1"/>
  <c r="E69" i="1"/>
  <c r="L67" i="1"/>
  <c r="M67" i="1" s="1"/>
  <c r="N67" i="1" s="1"/>
  <c r="P67" i="1"/>
  <c r="K68" i="1"/>
  <c r="F68" i="1"/>
  <c r="F51" i="1"/>
  <c r="K51" i="1"/>
  <c r="B52" i="1"/>
  <c r="A52" i="1" s="1"/>
  <c r="E52" i="1"/>
  <c r="L50" i="1"/>
  <c r="M50" i="1" s="1"/>
  <c r="N50" i="1" s="1"/>
  <c r="P50" i="1"/>
  <c r="T49" i="1" l="1"/>
  <c r="U49" i="1" s="1"/>
  <c r="W49" i="1"/>
  <c r="X49" i="1" s="1"/>
  <c r="T66" i="1"/>
  <c r="U66" i="1" s="1"/>
  <c r="X66" i="1"/>
  <c r="X82" i="1"/>
  <c r="X83" i="1"/>
  <c r="O67" i="1"/>
  <c r="S67" i="1" s="1"/>
  <c r="W67" i="1" s="1"/>
  <c r="O50" i="1"/>
  <c r="S50" i="1" s="1"/>
  <c r="W50" i="1" s="1"/>
  <c r="K69" i="1"/>
  <c r="F69" i="1"/>
  <c r="C71" i="1"/>
  <c r="B70" i="1"/>
  <c r="A70" i="1" s="1"/>
  <c r="E70" i="1"/>
  <c r="L68" i="1"/>
  <c r="M68" i="1" s="1"/>
  <c r="N68" i="1" s="1"/>
  <c r="P68" i="1"/>
  <c r="K52" i="1"/>
  <c r="F52" i="1"/>
  <c r="E53" i="1"/>
  <c r="B53" i="1"/>
  <c r="A53" i="1" s="1"/>
  <c r="L51" i="1"/>
  <c r="M51" i="1" s="1"/>
  <c r="N51" i="1" s="1"/>
  <c r="P51" i="1"/>
  <c r="T67" i="1" l="1"/>
  <c r="U67" i="1" s="1"/>
  <c r="X67" i="1"/>
  <c r="T50" i="1"/>
  <c r="U50" i="1" s="1"/>
  <c r="X50" i="1"/>
  <c r="O68" i="1"/>
  <c r="S68" i="1" s="1"/>
  <c r="W68" i="1" s="1"/>
  <c r="O51" i="1"/>
  <c r="S51" i="1" s="1"/>
  <c r="W51" i="1" s="1"/>
  <c r="K70" i="1"/>
  <c r="F70" i="1"/>
  <c r="B71" i="1"/>
  <c r="A71" i="1" s="1"/>
  <c r="C72" i="1"/>
  <c r="E71" i="1"/>
  <c r="L69" i="1"/>
  <c r="M69" i="1" s="1"/>
  <c r="N69" i="1" s="1"/>
  <c r="P69" i="1"/>
  <c r="B54" i="1"/>
  <c r="E54" i="1"/>
  <c r="F53" i="1"/>
  <c r="K53" i="1"/>
  <c r="L52" i="1"/>
  <c r="M52" i="1" s="1"/>
  <c r="N52" i="1" s="1"/>
  <c r="P52" i="1"/>
  <c r="T51" i="1" l="1"/>
  <c r="U51" i="1" s="1"/>
  <c r="X51" i="1"/>
  <c r="T68" i="1"/>
  <c r="U68" i="1" s="1"/>
  <c r="X68" i="1"/>
  <c r="O69" i="1"/>
  <c r="S69" i="1" s="1"/>
  <c r="W69" i="1" s="1"/>
  <c r="O52" i="1"/>
  <c r="S52" i="1" s="1"/>
  <c r="W52" i="1" s="1"/>
  <c r="K71" i="1"/>
  <c r="F71" i="1"/>
  <c r="B72" i="1"/>
  <c r="E72" i="1"/>
  <c r="A54" i="1"/>
  <c r="A55" i="1"/>
  <c r="L70" i="1"/>
  <c r="M70" i="1" s="1"/>
  <c r="N70" i="1" s="1"/>
  <c r="P70" i="1"/>
  <c r="L53" i="1"/>
  <c r="M53" i="1" s="1"/>
  <c r="N53" i="1" s="1"/>
  <c r="P53" i="1"/>
  <c r="K54" i="1"/>
  <c r="F54" i="1"/>
  <c r="T52" i="1" l="1"/>
  <c r="U52" i="1" s="1"/>
  <c r="X52" i="1"/>
  <c r="T69" i="1"/>
  <c r="U69" i="1" s="1"/>
  <c r="X69" i="1"/>
  <c r="O53" i="1"/>
  <c r="S53" i="1" s="1"/>
  <c r="W53" i="1" s="1"/>
  <c r="O70" i="1"/>
  <c r="S70" i="1" s="1"/>
  <c r="T70" i="1" s="1"/>
  <c r="U70" i="1" s="1"/>
  <c r="A72" i="1"/>
  <c r="A73" i="1"/>
  <c r="K72" i="1"/>
  <c r="F72" i="1"/>
  <c r="L71" i="1"/>
  <c r="M71" i="1" s="1"/>
  <c r="N71" i="1" s="1"/>
  <c r="P71" i="1"/>
  <c r="P54" i="1"/>
  <c r="L54" i="1"/>
  <c r="M54" i="1" s="1"/>
  <c r="N54" i="1" s="1"/>
  <c r="W70" i="1" l="1"/>
  <c r="X70" i="1" s="1"/>
  <c r="T53" i="1"/>
  <c r="U53" i="1" s="1"/>
  <c r="X53" i="1"/>
  <c r="O71" i="1"/>
  <c r="S71" i="1" s="1"/>
  <c r="W71" i="1" s="1"/>
  <c r="O54" i="1"/>
  <c r="S54" i="1" s="1"/>
  <c r="W54" i="1" s="1"/>
  <c r="L72" i="1"/>
  <c r="M72" i="1" s="1"/>
  <c r="N72" i="1" s="1"/>
  <c r="P72" i="1"/>
  <c r="X54" i="1" l="1"/>
  <c r="X55" i="1"/>
  <c r="T71" i="1"/>
  <c r="U71" i="1" s="1"/>
  <c r="X71" i="1"/>
  <c r="O72" i="1"/>
  <c r="S72" i="1" s="1"/>
  <c r="W72" i="1" s="1"/>
  <c r="T54" i="1"/>
  <c r="U54" i="1" s="1"/>
  <c r="T55" i="1"/>
  <c r="U55" i="1" s="1"/>
  <c r="X72" i="1" l="1"/>
  <c r="X73" i="1"/>
  <c r="T72" i="1"/>
  <c r="U72" i="1" s="1"/>
  <c r="T73" i="1"/>
  <c r="U73" i="1" s="1"/>
</calcChain>
</file>

<file path=xl/sharedStrings.xml><?xml version="1.0" encoding="utf-8"?>
<sst xmlns="http://schemas.openxmlformats.org/spreadsheetml/2006/main" count="32" uniqueCount="31">
  <si>
    <t>T</t>
  </si>
  <si>
    <t xml:space="preserve">L b </t>
  </si>
  <si>
    <t>k s</t>
  </si>
  <si>
    <t>k r</t>
  </si>
  <si>
    <t>H</t>
  </si>
  <si>
    <t>Ho=</t>
  </si>
  <si>
    <t>h</t>
  </si>
  <si>
    <t>n</t>
  </si>
  <si>
    <t>Lo</t>
  </si>
  <si>
    <t>c0=</t>
  </si>
  <si>
    <t xml:space="preserve">Gamma  </t>
  </si>
  <si>
    <t>c locale</t>
  </si>
  <si>
    <t xml:space="preserve">               </t>
  </si>
  <si>
    <t>E</t>
  </si>
  <si>
    <t>Sxy</t>
  </si>
  <si>
    <t>Gamma0</t>
  </si>
  <si>
    <t>x</t>
  </si>
  <si>
    <t>delta sxy</t>
  </si>
  <si>
    <t>Vy</t>
  </si>
  <si>
    <t>deltax</t>
  </si>
  <si>
    <t>Lamda</t>
  </si>
  <si>
    <t>Ef</t>
  </si>
  <si>
    <t>DELTA E</t>
  </si>
  <si>
    <t>Tag teta</t>
  </si>
  <si>
    <t>Beach slope</t>
  </si>
  <si>
    <t>sincos</t>
  </si>
  <si>
    <t xml:space="preserve">H eff </t>
  </si>
  <si>
    <t>deg</t>
  </si>
  <si>
    <t>rad</t>
  </si>
  <si>
    <t xml:space="preserve"> </t>
  </si>
  <si>
    <t xml:space="preserve">tau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</si>
</sst>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2" fillId="0" borderId="0" xfId="0" applyFont="1"/>
    <xf numFmtId="2" fontId="1" fillId="0" borderId="0" xfId="0" applyNumberFormat="1" applyFont="1"/>
    <xf numFmtId="0" fontId="0" fillId="0" borderId="0" xfId="0" applyBorder="1"/>
    <xf numFmtId="0" fontId="0" fillId="2" borderId="0" xfId="0" applyFill="1" applyBorder="1"/>
    <xf numFmtId="0" fontId="1" fillId="0" borderId="0" xfId="0" applyFont="1" applyBorder="1"/>
    <xf numFmtId="2" fontId="0" fillId="0" borderId="0" xfId="0" applyNumberFormat="1" applyBorder="1"/>
    <xf numFmtId="2" fontId="1" fillId="0" borderId="0" xfId="0" applyNumberFormat="1" applyFont="1" applyBorder="1"/>
    <xf numFmtId="0" fontId="0" fillId="0" borderId="0" xfId="0" applyAlignment="1">
      <alignment horizontal="center"/>
    </xf>
  </cellXfs>
  <cellStyles count="1">
    <cellStyle name="Normal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469816272965886E-2"/>
          <c:y val="0.17592592592592593"/>
          <c:w val="0.87753018372703417"/>
          <c:h val="0.73577136191309422"/>
        </c:manualLayout>
      </c:layout>
      <c:scatterChart>
        <c:scatterStyle val="smoothMarker"/>
        <c:varyColors val="0"/>
        <c:ser>
          <c:idx val="0"/>
          <c:order val="0"/>
          <c:tx>
            <c:v>Vy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Foglio1!$B$36:$B$85</c:f>
              <c:numCache>
                <c:formatCode>General</c:formatCode>
                <c:ptCount val="50"/>
                <c:pt idx="0">
                  <c:v>1000</c:v>
                </c:pt>
                <c:pt idx="1">
                  <c:v>980</c:v>
                </c:pt>
                <c:pt idx="2">
                  <c:v>960.00000000000011</c:v>
                </c:pt>
                <c:pt idx="3">
                  <c:v>940.00000000000023</c:v>
                </c:pt>
                <c:pt idx="4">
                  <c:v>920.00000000000023</c:v>
                </c:pt>
                <c:pt idx="5">
                  <c:v>900.00000000000034</c:v>
                </c:pt>
                <c:pt idx="6">
                  <c:v>880.00000000000045</c:v>
                </c:pt>
                <c:pt idx="7">
                  <c:v>860.00000000000045</c:v>
                </c:pt>
                <c:pt idx="8">
                  <c:v>840.00000000000057</c:v>
                </c:pt>
                <c:pt idx="9">
                  <c:v>820.00000000000057</c:v>
                </c:pt>
                <c:pt idx="10">
                  <c:v>800.00000000000068</c:v>
                </c:pt>
                <c:pt idx="11">
                  <c:v>780.00000000000068</c:v>
                </c:pt>
                <c:pt idx="12">
                  <c:v>760.00000000000068</c:v>
                </c:pt>
                <c:pt idx="13">
                  <c:v>740.00000000000068</c:v>
                </c:pt>
                <c:pt idx="14">
                  <c:v>720.00000000000057</c:v>
                </c:pt>
                <c:pt idx="15">
                  <c:v>700.00000000000057</c:v>
                </c:pt>
                <c:pt idx="16">
                  <c:v>680.00000000000057</c:v>
                </c:pt>
                <c:pt idx="17">
                  <c:v>660.00000000000057</c:v>
                </c:pt>
                <c:pt idx="18">
                  <c:v>640.00000000000057</c:v>
                </c:pt>
                <c:pt idx="19">
                  <c:v>620.00000000000057</c:v>
                </c:pt>
                <c:pt idx="20">
                  <c:v>600.00000000000057</c:v>
                </c:pt>
                <c:pt idx="21">
                  <c:v>580.00000000000045</c:v>
                </c:pt>
                <c:pt idx="22">
                  <c:v>560.00000000000045</c:v>
                </c:pt>
                <c:pt idx="23">
                  <c:v>540.00000000000045</c:v>
                </c:pt>
                <c:pt idx="24">
                  <c:v>520.00000000000045</c:v>
                </c:pt>
                <c:pt idx="25">
                  <c:v>500.00000000000045</c:v>
                </c:pt>
                <c:pt idx="26">
                  <c:v>480.0000000000004</c:v>
                </c:pt>
                <c:pt idx="27">
                  <c:v>460.0000000000004</c:v>
                </c:pt>
                <c:pt idx="28">
                  <c:v>440.0000000000004</c:v>
                </c:pt>
                <c:pt idx="29">
                  <c:v>420.00000000000034</c:v>
                </c:pt>
                <c:pt idx="30">
                  <c:v>400.00000000000034</c:v>
                </c:pt>
                <c:pt idx="31">
                  <c:v>380.00000000000034</c:v>
                </c:pt>
                <c:pt idx="32">
                  <c:v>360.00000000000028</c:v>
                </c:pt>
                <c:pt idx="33">
                  <c:v>340.00000000000028</c:v>
                </c:pt>
                <c:pt idx="34">
                  <c:v>320.00000000000028</c:v>
                </c:pt>
                <c:pt idx="35">
                  <c:v>300.00000000000028</c:v>
                </c:pt>
                <c:pt idx="36">
                  <c:v>280.00000000000023</c:v>
                </c:pt>
                <c:pt idx="37">
                  <c:v>260.00000000000023</c:v>
                </c:pt>
                <c:pt idx="38">
                  <c:v>240.0000000000002</c:v>
                </c:pt>
                <c:pt idx="39">
                  <c:v>220.0000000000002</c:v>
                </c:pt>
                <c:pt idx="40">
                  <c:v>200.00000000000017</c:v>
                </c:pt>
                <c:pt idx="41">
                  <c:v>180.00000000000017</c:v>
                </c:pt>
                <c:pt idx="42">
                  <c:v>160.00000000000017</c:v>
                </c:pt>
                <c:pt idx="43">
                  <c:v>140.0000000000002</c:v>
                </c:pt>
                <c:pt idx="44">
                  <c:v>120.0000000000002</c:v>
                </c:pt>
                <c:pt idx="45">
                  <c:v>100.0000000000002</c:v>
                </c:pt>
                <c:pt idx="46">
                  <c:v>80.000000000000199</c:v>
                </c:pt>
                <c:pt idx="47">
                  <c:v>60.000000000000206</c:v>
                </c:pt>
                <c:pt idx="48">
                  <c:v>40.000000000000206</c:v>
                </c:pt>
                <c:pt idx="49">
                  <c:v>20.000000000000206</c:v>
                </c:pt>
              </c:numCache>
            </c:numRef>
          </c:xVal>
          <c:yVal>
            <c:numRef>
              <c:f>Foglio1!$U$36:$U$85</c:f>
              <c:numCache>
                <c:formatCode>General</c:formatCode>
                <c:ptCount val="50"/>
                <c:pt idx="1">
                  <c:v>0.49438548133677057</c:v>
                </c:pt>
                <c:pt idx="2">
                  <c:v>0.49438548133676097</c:v>
                </c:pt>
                <c:pt idx="3">
                  <c:v>0.49438548133677751</c:v>
                </c:pt>
                <c:pt idx="4">
                  <c:v>0.49438548133675958</c:v>
                </c:pt>
                <c:pt idx="5">
                  <c:v>0.49438548133677013</c:v>
                </c:pt>
                <c:pt idx="6">
                  <c:v>0.49438548133677013</c:v>
                </c:pt>
                <c:pt idx="7">
                  <c:v>0.49438548133676141</c:v>
                </c:pt>
                <c:pt idx="8">
                  <c:v>0.49438548133677013</c:v>
                </c:pt>
                <c:pt idx="9">
                  <c:v>0.49438548133676691</c:v>
                </c:pt>
                <c:pt idx="10">
                  <c:v>0.49438548133677385</c:v>
                </c:pt>
                <c:pt idx="11">
                  <c:v>0.49438548133675958</c:v>
                </c:pt>
                <c:pt idx="12">
                  <c:v>0.49438548133677057</c:v>
                </c:pt>
                <c:pt idx="13">
                  <c:v>0.49438548133676508</c:v>
                </c:pt>
                <c:pt idx="14">
                  <c:v>0.49438548133676735</c:v>
                </c:pt>
                <c:pt idx="15">
                  <c:v>0.49438548133676691</c:v>
                </c:pt>
                <c:pt idx="16">
                  <c:v>0.49438548133676691</c:v>
                </c:pt>
                <c:pt idx="17">
                  <c:v>0.49438548133677057</c:v>
                </c:pt>
                <c:pt idx="18">
                  <c:v>0.69679393923972222</c:v>
                </c:pt>
                <c:pt idx="19">
                  <c:v>0.76046283324364361</c:v>
                </c:pt>
                <c:pt idx="20">
                  <c:v>0.7422916036489261</c:v>
                </c:pt>
                <c:pt idx="21">
                  <c:v>0.72397041342814261</c:v>
                </c:pt>
                <c:pt idx="22">
                  <c:v>0.70549289203996446</c:v>
                </c:pt>
                <c:pt idx="23">
                  <c:v>0.68685216392239679</c:v>
                </c:pt>
                <c:pt idx="24">
                  <c:v>0.66804078854708893</c:v>
                </c:pt>
                <c:pt idx="25">
                  <c:v>0.6490506908159176</c:v>
                </c:pt>
                <c:pt idx="26">
                  <c:v>0.62987307980224394</c:v>
                </c:pt>
                <c:pt idx="27">
                  <c:v>0.61049835332695335</c:v>
                </c:pt>
                <c:pt idx="28">
                  <c:v>0.59091598518867017</c:v>
                </c:pt>
                <c:pt idx="29">
                  <c:v>0.57111439097921257</c:v>
                </c:pt>
                <c:pt idx="30">
                  <c:v>0.55108076722614618</c:v>
                </c:pt>
                <c:pt idx="31">
                  <c:v>0.5308008969918343</c:v>
                </c:pt>
                <c:pt idx="32">
                  <c:v>0.51025891284306202</c:v>
                </c:pt>
                <c:pt idx="33">
                  <c:v>0.4894370050161887</c:v>
                </c:pt>
                <c:pt idx="34">
                  <c:v>0.46831505822548358</c:v>
                </c:pt>
                <c:pt idx="35">
                  <c:v>0.44687019424824731</c:v>
                </c:pt>
                <c:pt idx="36">
                  <c:v>0.42507618813103076</c:v>
                </c:pt>
                <c:pt idx="37">
                  <c:v>0.40290271189091981</c:v>
                </c:pt>
                <c:pt idx="38">
                  <c:v>0.38031433805047582</c:v>
                </c:pt>
                <c:pt idx="39">
                  <c:v>0.35726920120745925</c:v>
                </c:pt>
                <c:pt idx="40">
                  <c:v>0.33371715997618484</c:v>
                </c:pt>
                <c:pt idx="41">
                  <c:v>0.30959720680337804</c:v>
                </c:pt>
                <c:pt idx="42">
                  <c:v>0.28483370515084327</c:v>
                </c:pt>
                <c:pt idx="43">
                  <c:v>0.25933072050230827</c:v>
                </c:pt>
                <c:pt idx="44">
                  <c:v>0.23296309208683391</c:v>
                </c:pt>
                <c:pt idx="45">
                  <c:v>0.20556157197870664</c:v>
                </c:pt>
                <c:pt idx="46">
                  <c:v>0.17688627259909442</c:v>
                </c:pt>
                <c:pt idx="47">
                  <c:v>0.14657454096614375</c:v>
                </c:pt>
                <c:pt idx="48">
                  <c:v>0.11402434540055228</c:v>
                </c:pt>
                <c:pt idx="49">
                  <c:v>7.8079717326776946E-2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612752"/>
        <c:axId val="1390617104"/>
      </c:scatterChart>
      <c:valAx>
        <c:axId val="139061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17104"/>
        <c:crosses val="autoZero"/>
        <c:crossBetween val="midCat"/>
      </c:valAx>
      <c:valAx>
        <c:axId val="139061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1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4.1557305336839236E-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0.16203703703703703"/>
          <c:w val="0.87753018372703417"/>
          <c:h val="0.73577136191309422"/>
        </c:manualLayout>
      </c:layout>
      <c:scatterChart>
        <c:scatterStyle val="smoothMarker"/>
        <c:varyColors val="0"/>
        <c:ser>
          <c:idx val="1"/>
          <c:order val="0"/>
          <c:tx>
            <c:v>Heff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Foglio1!$B$36:$B$85</c:f>
              <c:numCache>
                <c:formatCode>General</c:formatCode>
                <c:ptCount val="50"/>
                <c:pt idx="0">
                  <c:v>1000</c:v>
                </c:pt>
                <c:pt idx="1">
                  <c:v>980</c:v>
                </c:pt>
                <c:pt idx="2">
                  <c:v>960.00000000000011</c:v>
                </c:pt>
                <c:pt idx="3">
                  <c:v>940.00000000000023</c:v>
                </c:pt>
                <c:pt idx="4">
                  <c:v>920.00000000000023</c:v>
                </c:pt>
                <c:pt idx="5">
                  <c:v>900.00000000000034</c:v>
                </c:pt>
                <c:pt idx="6">
                  <c:v>880.00000000000045</c:v>
                </c:pt>
                <c:pt idx="7">
                  <c:v>860.00000000000045</c:v>
                </c:pt>
                <c:pt idx="8">
                  <c:v>840.00000000000057</c:v>
                </c:pt>
                <c:pt idx="9">
                  <c:v>820.00000000000057</c:v>
                </c:pt>
                <c:pt idx="10">
                  <c:v>800.00000000000068</c:v>
                </c:pt>
                <c:pt idx="11">
                  <c:v>780.00000000000068</c:v>
                </c:pt>
                <c:pt idx="12">
                  <c:v>760.00000000000068</c:v>
                </c:pt>
                <c:pt idx="13">
                  <c:v>740.00000000000068</c:v>
                </c:pt>
                <c:pt idx="14">
                  <c:v>720.00000000000057</c:v>
                </c:pt>
                <c:pt idx="15">
                  <c:v>700.00000000000057</c:v>
                </c:pt>
                <c:pt idx="16">
                  <c:v>680.00000000000057</c:v>
                </c:pt>
                <c:pt idx="17">
                  <c:v>660.00000000000057</c:v>
                </c:pt>
                <c:pt idx="18">
                  <c:v>640.00000000000057</c:v>
                </c:pt>
                <c:pt idx="19">
                  <c:v>620.00000000000057</c:v>
                </c:pt>
                <c:pt idx="20">
                  <c:v>600.00000000000057</c:v>
                </c:pt>
                <c:pt idx="21">
                  <c:v>580.00000000000045</c:v>
                </c:pt>
                <c:pt idx="22">
                  <c:v>560.00000000000045</c:v>
                </c:pt>
                <c:pt idx="23">
                  <c:v>540.00000000000045</c:v>
                </c:pt>
                <c:pt idx="24">
                  <c:v>520.00000000000045</c:v>
                </c:pt>
                <c:pt idx="25">
                  <c:v>500.00000000000045</c:v>
                </c:pt>
                <c:pt idx="26">
                  <c:v>480.0000000000004</c:v>
                </c:pt>
                <c:pt idx="27">
                  <c:v>460.0000000000004</c:v>
                </c:pt>
                <c:pt idx="28">
                  <c:v>440.0000000000004</c:v>
                </c:pt>
                <c:pt idx="29">
                  <c:v>420.00000000000034</c:v>
                </c:pt>
                <c:pt idx="30">
                  <c:v>400.00000000000034</c:v>
                </c:pt>
                <c:pt idx="31">
                  <c:v>380.00000000000034</c:v>
                </c:pt>
                <c:pt idx="32">
                  <c:v>360.00000000000028</c:v>
                </c:pt>
                <c:pt idx="33">
                  <c:v>340.00000000000028</c:v>
                </c:pt>
                <c:pt idx="34">
                  <c:v>320.00000000000028</c:v>
                </c:pt>
                <c:pt idx="35">
                  <c:v>300.00000000000028</c:v>
                </c:pt>
                <c:pt idx="36">
                  <c:v>280.00000000000023</c:v>
                </c:pt>
                <c:pt idx="37">
                  <c:v>260.00000000000023</c:v>
                </c:pt>
                <c:pt idx="38">
                  <c:v>240.0000000000002</c:v>
                </c:pt>
                <c:pt idx="39">
                  <c:v>220.0000000000002</c:v>
                </c:pt>
                <c:pt idx="40">
                  <c:v>200.00000000000017</c:v>
                </c:pt>
                <c:pt idx="41">
                  <c:v>180.00000000000017</c:v>
                </c:pt>
                <c:pt idx="42">
                  <c:v>160.00000000000017</c:v>
                </c:pt>
                <c:pt idx="43">
                  <c:v>140.0000000000002</c:v>
                </c:pt>
                <c:pt idx="44">
                  <c:v>120.0000000000002</c:v>
                </c:pt>
                <c:pt idx="45">
                  <c:v>100.0000000000002</c:v>
                </c:pt>
                <c:pt idx="46">
                  <c:v>80.000000000000199</c:v>
                </c:pt>
                <c:pt idx="47">
                  <c:v>60.000000000000206</c:v>
                </c:pt>
                <c:pt idx="48">
                  <c:v>40.000000000000206</c:v>
                </c:pt>
                <c:pt idx="49">
                  <c:v>20.000000000000206</c:v>
                </c:pt>
              </c:numCache>
            </c:numRef>
          </c:xVal>
          <c:yVal>
            <c:numRef>
              <c:f>Foglio1!$N$36:$N$85</c:f>
              <c:numCache>
                <c:formatCode>General</c:formatCode>
                <c:ptCount val="50"/>
                <c:pt idx="0">
                  <c:v>5.815370304677514</c:v>
                </c:pt>
                <c:pt idx="1">
                  <c:v>5.7860334345104221</c:v>
                </c:pt>
                <c:pt idx="2">
                  <c:v>5.7562450462862484</c:v>
                </c:pt>
                <c:pt idx="3">
                  <c:v>5.7259885413488414</c:v>
                </c:pt>
                <c:pt idx="4">
                  <c:v>5.6952463417769357</c:v>
                </c:pt>
                <c:pt idx="5">
                  <c:v>5.6639998098749311</c:v>
                </c:pt>
                <c:pt idx="6">
                  <c:v>5.6322291590914313</c:v>
                </c:pt>
                <c:pt idx="7">
                  <c:v>5.5999133552352411</c:v>
                </c:pt>
                <c:pt idx="8">
                  <c:v>5.5670300066794747</c:v>
                </c:pt>
                <c:pt idx="9">
                  <c:v>5.5335552420320377</c:v>
                </c:pt>
                <c:pt idx="10">
                  <c:v>5.4994635734977315</c:v>
                </c:pt>
                <c:pt idx="11">
                  <c:v>5.4647277438548061</c:v>
                </c:pt>
                <c:pt idx="12">
                  <c:v>5.4293185546055645</c:v>
                </c:pt>
                <c:pt idx="13">
                  <c:v>5.3932046724226268</c:v>
                </c:pt>
                <c:pt idx="14">
                  <c:v>5.3563524104815921</c:v>
                </c:pt>
                <c:pt idx="15">
                  <c:v>5.3187254806245896</c:v>
                </c:pt>
                <c:pt idx="16">
                  <c:v>5.2802847115080143</c:v>
                </c:pt>
                <c:pt idx="17">
                  <c:v>5.2409877269142413</c:v>
                </c:pt>
                <c:pt idx="18">
                  <c:v>5.1200000000000045</c:v>
                </c:pt>
                <c:pt idx="19">
                  <c:v>4.9600000000000044</c:v>
                </c:pt>
                <c:pt idx="20">
                  <c:v>4.8000000000000043</c:v>
                </c:pt>
                <c:pt idx="21">
                  <c:v>4.6400000000000041</c:v>
                </c:pt>
                <c:pt idx="22">
                  <c:v>4.480000000000004</c:v>
                </c:pt>
                <c:pt idx="23">
                  <c:v>4.3200000000000038</c:v>
                </c:pt>
                <c:pt idx="24">
                  <c:v>4.1600000000000037</c:v>
                </c:pt>
                <c:pt idx="25">
                  <c:v>4.0000000000000036</c:v>
                </c:pt>
                <c:pt idx="26">
                  <c:v>3.8400000000000034</c:v>
                </c:pt>
                <c:pt idx="27">
                  <c:v>3.6800000000000033</c:v>
                </c:pt>
                <c:pt idx="28">
                  <c:v>3.5200000000000031</c:v>
                </c:pt>
                <c:pt idx="29">
                  <c:v>3.360000000000003</c:v>
                </c:pt>
                <c:pt idx="30">
                  <c:v>3.2000000000000028</c:v>
                </c:pt>
                <c:pt idx="31">
                  <c:v>3.0400000000000027</c:v>
                </c:pt>
                <c:pt idx="32">
                  <c:v>2.8800000000000026</c:v>
                </c:pt>
                <c:pt idx="33">
                  <c:v>2.7200000000000024</c:v>
                </c:pt>
                <c:pt idx="34">
                  <c:v>2.5600000000000023</c:v>
                </c:pt>
                <c:pt idx="35">
                  <c:v>2.4000000000000021</c:v>
                </c:pt>
                <c:pt idx="36">
                  <c:v>2.240000000000002</c:v>
                </c:pt>
                <c:pt idx="37">
                  <c:v>2.0800000000000018</c:v>
                </c:pt>
                <c:pt idx="38">
                  <c:v>1.9200000000000017</c:v>
                </c:pt>
                <c:pt idx="39">
                  <c:v>1.7600000000000016</c:v>
                </c:pt>
                <c:pt idx="40">
                  <c:v>1.6000000000000014</c:v>
                </c:pt>
                <c:pt idx="41">
                  <c:v>1.4400000000000015</c:v>
                </c:pt>
                <c:pt idx="42">
                  <c:v>1.2800000000000016</c:v>
                </c:pt>
                <c:pt idx="43">
                  <c:v>1.1200000000000017</c:v>
                </c:pt>
                <c:pt idx="44">
                  <c:v>0.96000000000000163</c:v>
                </c:pt>
                <c:pt idx="45">
                  <c:v>0.8000000000000016</c:v>
                </c:pt>
                <c:pt idx="46">
                  <c:v>0.64000000000000168</c:v>
                </c:pt>
                <c:pt idx="47">
                  <c:v>0.4800000000000017</c:v>
                </c:pt>
                <c:pt idx="48">
                  <c:v>0.32000000000000167</c:v>
                </c:pt>
                <c:pt idx="49">
                  <c:v>0.16000000000000167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616016"/>
        <c:axId val="1390608400"/>
      </c:scatterChart>
      <c:valAx>
        <c:axId val="139061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08400"/>
        <c:crosses val="autoZero"/>
        <c:crossBetween val="midCat"/>
      </c:valAx>
      <c:valAx>
        <c:axId val="139060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16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692038495188101E-2"/>
          <c:y val="0.16203703703703703"/>
          <c:w val="0.87753018372703417"/>
          <c:h val="0.73577136191309422"/>
        </c:manualLayout>
      </c:layout>
      <c:scatterChart>
        <c:scatterStyle val="smoothMarker"/>
        <c:varyColors val="0"/>
        <c:ser>
          <c:idx val="1"/>
          <c:order val="0"/>
          <c:tx>
            <c:v>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Foglio1!$B$36:$B$85</c:f>
              <c:numCache>
                <c:formatCode>General</c:formatCode>
                <c:ptCount val="50"/>
                <c:pt idx="0">
                  <c:v>1000</c:v>
                </c:pt>
                <c:pt idx="1">
                  <c:v>980</c:v>
                </c:pt>
                <c:pt idx="2">
                  <c:v>960.00000000000011</c:v>
                </c:pt>
                <c:pt idx="3">
                  <c:v>940.00000000000023</c:v>
                </c:pt>
                <c:pt idx="4">
                  <c:v>920.00000000000023</c:v>
                </c:pt>
                <c:pt idx="5">
                  <c:v>900.00000000000034</c:v>
                </c:pt>
                <c:pt idx="6">
                  <c:v>880.00000000000045</c:v>
                </c:pt>
                <c:pt idx="7">
                  <c:v>860.00000000000045</c:v>
                </c:pt>
                <c:pt idx="8">
                  <c:v>840.00000000000057</c:v>
                </c:pt>
                <c:pt idx="9">
                  <c:v>820.00000000000057</c:v>
                </c:pt>
                <c:pt idx="10">
                  <c:v>800.00000000000068</c:v>
                </c:pt>
                <c:pt idx="11">
                  <c:v>780.00000000000068</c:v>
                </c:pt>
                <c:pt idx="12">
                  <c:v>760.00000000000068</c:v>
                </c:pt>
                <c:pt idx="13">
                  <c:v>740.00000000000068</c:v>
                </c:pt>
                <c:pt idx="14">
                  <c:v>720.00000000000057</c:v>
                </c:pt>
                <c:pt idx="15">
                  <c:v>700.00000000000057</c:v>
                </c:pt>
                <c:pt idx="16">
                  <c:v>680.00000000000057</c:v>
                </c:pt>
                <c:pt idx="17">
                  <c:v>660.00000000000057</c:v>
                </c:pt>
                <c:pt idx="18">
                  <c:v>640.00000000000057</c:v>
                </c:pt>
                <c:pt idx="19">
                  <c:v>620.00000000000057</c:v>
                </c:pt>
                <c:pt idx="20">
                  <c:v>600.00000000000057</c:v>
                </c:pt>
                <c:pt idx="21">
                  <c:v>580.00000000000045</c:v>
                </c:pt>
                <c:pt idx="22">
                  <c:v>560.00000000000045</c:v>
                </c:pt>
                <c:pt idx="23">
                  <c:v>540.00000000000045</c:v>
                </c:pt>
                <c:pt idx="24">
                  <c:v>520.00000000000045</c:v>
                </c:pt>
                <c:pt idx="25">
                  <c:v>500.00000000000045</c:v>
                </c:pt>
                <c:pt idx="26">
                  <c:v>480.0000000000004</c:v>
                </c:pt>
                <c:pt idx="27">
                  <c:v>460.0000000000004</c:v>
                </c:pt>
                <c:pt idx="28">
                  <c:v>440.0000000000004</c:v>
                </c:pt>
                <c:pt idx="29">
                  <c:v>420.00000000000034</c:v>
                </c:pt>
                <c:pt idx="30">
                  <c:v>400.00000000000034</c:v>
                </c:pt>
                <c:pt idx="31">
                  <c:v>380.00000000000034</c:v>
                </c:pt>
                <c:pt idx="32">
                  <c:v>360.00000000000028</c:v>
                </c:pt>
                <c:pt idx="33">
                  <c:v>340.00000000000028</c:v>
                </c:pt>
                <c:pt idx="34">
                  <c:v>320.00000000000028</c:v>
                </c:pt>
                <c:pt idx="35">
                  <c:v>300.00000000000028</c:v>
                </c:pt>
                <c:pt idx="36">
                  <c:v>280.00000000000023</c:v>
                </c:pt>
                <c:pt idx="37">
                  <c:v>260.00000000000023</c:v>
                </c:pt>
                <c:pt idx="38">
                  <c:v>240.0000000000002</c:v>
                </c:pt>
                <c:pt idx="39">
                  <c:v>220.0000000000002</c:v>
                </c:pt>
                <c:pt idx="40">
                  <c:v>200.00000000000017</c:v>
                </c:pt>
                <c:pt idx="41">
                  <c:v>180.00000000000017</c:v>
                </c:pt>
                <c:pt idx="42">
                  <c:v>160.00000000000017</c:v>
                </c:pt>
                <c:pt idx="43">
                  <c:v>140.0000000000002</c:v>
                </c:pt>
                <c:pt idx="44">
                  <c:v>120.0000000000002</c:v>
                </c:pt>
                <c:pt idx="45">
                  <c:v>100.0000000000002</c:v>
                </c:pt>
                <c:pt idx="46">
                  <c:v>80.000000000000199</c:v>
                </c:pt>
                <c:pt idx="47">
                  <c:v>60.000000000000206</c:v>
                </c:pt>
                <c:pt idx="48">
                  <c:v>40.000000000000206</c:v>
                </c:pt>
                <c:pt idx="49">
                  <c:v>20.000000000000206</c:v>
                </c:pt>
              </c:numCache>
            </c:numRef>
          </c:xVal>
          <c:yVal>
            <c:numRef>
              <c:f>Foglio1!$O$36:$O$85</c:f>
              <c:numCache>
                <c:formatCode>General</c:formatCode>
                <c:ptCount val="50"/>
                <c:pt idx="0">
                  <c:v>41469.974595868836</c:v>
                </c:pt>
                <c:pt idx="1">
                  <c:v>41052.621787590368</c:v>
                </c:pt>
                <c:pt idx="2">
                  <c:v>40631.005311587462</c:v>
                </c:pt>
                <c:pt idx="3">
                  <c:v>40204.991031150908</c:v>
                </c:pt>
                <c:pt idx="4">
                  <c:v>39774.437633183275</c:v>
                </c:pt>
                <c:pt idx="5">
                  <c:v>39339.19607898032</c:v>
                </c:pt>
                <c:pt idx="6">
                  <c:v>38899.108999762371</c:v>
                </c:pt>
                <c:pt idx="7">
                  <c:v>38454.010030006648</c:v>
                </c:pt>
                <c:pt idx="8">
                  <c:v>38003.723070574437</c:v>
                </c:pt>
                <c:pt idx="9">
                  <c:v>37548.06147238057</c:v>
                </c:pt>
                <c:pt idx="10">
                  <c:v>37086.827129875121</c:v>
                </c:pt>
                <c:pt idx="11">
                  <c:v>36619.809471852212</c:v>
                </c:pt>
                <c:pt idx="12">
                  <c:v>36146.784335004944</c:v>
                </c:pt>
                <c:pt idx="13">
                  <c:v>35667.512703133834</c:v>
                </c:pt>
                <c:pt idx="14">
                  <c:v>35181.739291889746</c:v>
                </c:pt>
                <c:pt idx="15">
                  <c:v>34689.190955273269</c:v>
                </c:pt>
                <c:pt idx="16">
                  <c:v>34189.574885660193</c:v>
                </c:pt>
                <c:pt idx="17">
                  <c:v>33682.576573682571</c:v>
                </c:pt>
                <c:pt idx="18">
                  <c:v>32145.408000000058</c:v>
                </c:pt>
                <c:pt idx="19">
                  <c:v>30167.712000000054</c:v>
                </c:pt>
                <c:pt idx="20">
                  <c:v>28252.80000000005</c:v>
                </c:pt>
                <c:pt idx="21">
                  <c:v>26400.672000000046</c:v>
                </c:pt>
                <c:pt idx="22">
                  <c:v>24611.328000000041</c:v>
                </c:pt>
                <c:pt idx="23">
                  <c:v>22884.76800000004</c:v>
                </c:pt>
                <c:pt idx="24">
                  <c:v>21220.992000000038</c:v>
                </c:pt>
                <c:pt idx="25">
                  <c:v>19620.000000000036</c:v>
                </c:pt>
                <c:pt idx="26">
                  <c:v>18081.79200000003</c:v>
                </c:pt>
                <c:pt idx="27">
                  <c:v>16606.368000000028</c:v>
                </c:pt>
                <c:pt idx="28">
                  <c:v>15193.728000000028</c:v>
                </c:pt>
                <c:pt idx="29">
                  <c:v>13843.872000000025</c:v>
                </c:pt>
                <c:pt idx="30">
                  <c:v>12556.800000000023</c:v>
                </c:pt>
                <c:pt idx="31">
                  <c:v>11332.512000000019</c:v>
                </c:pt>
                <c:pt idx="32">
                  <c:v>10171.00800000002</c:v>
                </c:pt>
                <c:pt idx="33">
                  <c:v>9072.288000000015</c:v>
                </c:pt>
                <c:pt idx="34">
                  <c:v>8036.3520000000144</c:v>
                </c:pt>
                <c:pt idx="35">
                  <c:v>7063.2000000000126</c:v>
                </c:pt>
                <c:pt idx="36">
                  <c:v>6152.8320000000103</c:v>
                </c:pt>
                <c:pt idx="37">
                  <c:v>5305.2480000000096</c:v>
                </c:pt>
                <c:pt idx="38">
                  <c:v>4520.4480000000076</c:v>
                </c:pt>
                <c:pt idx="39">
                  <c:v>3798.4320000000071</c:v>
                </c:pt>
                <c:pt idx="40">
                  <c:v>3139.2000000000057</c:v>
                </c:pt>
                <c:pt idx="41">
                  <c:v>2542.7520000000054</c:v>
                </c:pt>
                <c:pt idx="42">
                  <c:v>2009.088000000005</c:v>
                </c:pt>
                <c:pt idx="43">
                  <c:v>1538.2080000000046</c:v>
                </c:pt>
                <c:pt idx="44">
                  <c:v>1130.1120000000037</c:v>
                </c:pt>
                <c:pt idx="45">
                  <c:v>784.80000000000314</c:v>
                </c:pt>
                <c:pt idx="46">
                  <c:v>502.27200000000261</c:v>
                </c:pt>
                <c:pt idx="47">
                  <c:v>282.52800000000201</c:v>
                </c:pt>
                <c:pt idx="48">
                  <c:v>125.56800000000132</c:v>
                </c:pt>
                <c:pt idx="49">
                  <c:v>31.392000000000657</c:v>
                </c:pt>
              </c:numCache>
            </c:numRef>
          </c:yVal>
          <c:smooth val="1"/>
        </c:ser>
        <c:ser>
          <c:idx val="0"/>
          <c:order val="1"/>
          <c:tx>
            <c:v>Sxy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Foglio1!$B$37:$B$85</c:f>
              <c:numCache>
                <c:formatCode>General</c:formatCode>
                <c:ptCount val="49"/>
                <c:pt idx="0">
                  <c:v>980</c:v>
                </c:pt>
                <c:pt idx="1">
                  <c:v>960.00000000000011</c:v>
                </c:pt>
                <c:pt idx="2">
                  <c:v>940.00000000000023</c:v>
                </c:pt>
                <c:pt idx="3">
                  <c:v>920.00000000000023</c:v>
                </c:pt>
                <c:pt idx="4">
                  <c:v>900.00000000000034</c:v>
                </c:pt>
                <c:pt idx="5">
                  <c:v>880.00000000000045</c:v>
                </c:pt>
                <c:pt idx="6">
                  <c:v>860.00000000000045</c:v>
                </c:pt>
                <c:pt idx="7">
                  <c:v>840.00000000000057</c:v>
                </c:pt>
                <c:pt idx="8">
                  <c:v>820.00000000000057</c:v>
                </c:pt>
                <c:pt idx="9">
                  <c:v>800.00000000000068</c:v>
                </c:pt>
                <c:pt idx="10">
                  <c:v>780.00000000000068</c:v>
                </c:pt>
                <c:pt idx="11">
                  <c:v>760.00000000000068</c:v>
                </c:pt>
                <c:pt idx="12">
                  <c:v>740.00000000000068</c:v>
                </c:pt>
                <c:pt idx="13">
                  <c:v>720.00000000000057</c:v>
                </c:pt>
                <c:pt idx="14">
                  <c:v>700.00000000000057</c:v>
                </c:pt>
                <c:pt idx="15">
                  <c:v>680.00000000000057</c:v>
                </c:pt>
                <c:pt idx="16">
                  <c:v>660.00000000000057</c:v>
                </c:pt>
                <c:pt idx="17">
                  <c:v>640.00000000000057</c:v>
                </c:pt>
                <c:pt idx="18">
                  <c:v>620.00000000000057</c:v>
                </c:pt>
                <c:pt idx="19">
                  <c:v>600.00000000000057</c:v>
                </c:pt>
                <c:pt idx="20">
                  <c:v>580.00000000000045</c:v>
                </c:pt>
                <c:pt idx="21">
                  <c:v>560.00000000000045</c:v>
                </c:pt>
                <c:pt idx="22">
                  <c:v>540.00000000000045</c:v>
                </c:pt>
                <c:pt idx="23">
                  <c:v>520.00000000000045</c:v>
                </c:pt>
                <c:pt idx="24">
                  <c:v>500.00000000000045</c:v>
                </c:pt>
                <c:pt idx="25">
                  <c:v>480.0000000000004</c:v>
                </c:pt>
                <c:pt idx="26">
                  <c:v>460.0000000000004</c:v>
                </c:pt>
                <c:pt idx="27">
                  <c:v>440.0000000000004</c:v>
                </c:pt>
                <c:pt idx="28">
                  <c:v>420.00000000000034</c:v>
                </c:pt>
                <c:pt idx="29">
                  <c:v>400.00000000000034</c:v>
                </c:pt>
                <c:pt idx="30">
                  <c:v>380.00000000000034</c:v>
                </c:pt>
                <c:pt idx="31">
                  <c:v>360.00000000000028</c:v>
                </c:pt>
                <c:pt idx="32">
                  <c:v>340.00000000000028</c:v>
                </c:pt>
                <c:pt idx="33">
                  <c:v>320.00000000000028</c:v>
                </c:pt>
                <c:pt idx="34">
                  <c:v>300.00000000000028</c:v>
                </c:pt>
                <c:pt idx="35">
                  <c:v>280.00000000000023</c:v>
                </c:pt>
                <c:pt idx="36">
                  <c:v>260.00000000000023</c:v>
                </c:pt>
                <c:pt idx="37">
                  <c:v>240.0000000000002</c:v>
                </c:pt>
                <c:pt idx="38">
                  <c:v>220.0000000000002</c:v>
                </c:pt>
                <c:pt idx="39">
                  <c:v>200.00000000000017</c:v>
                </c:pt>
                <c:pt idx="40">
                  <c:v>180.00000000000017</c:v>
                </c:pt>
                <c:pt idx="41">
                  <c:v>160.00000000000017</c:v>
                </c:pt>
                <c:pt idx="42">
                  <c:v>140.0000000000002</c:v>
                </c:pt>
                <c:pt idx="43">
                  <c:v>120.0000000000002</c:v>
                </c:pt>
                <c:pt idx="44">
                  <c:v>100.0000000000002</c:v>
                </c:pt>
                <c:pt idx="45">
                  <c:v>80.000000000000199</c:v>
                </c:pt>
                <c:pt idx="46">
                  <c:v>60.000000000000206</c:v>
                </c:pt>
                <c:pt idx="47">
                  <c:v>40.000000000000206</c:v>
                </c:pt>
                <c:pt idx="48">
                  <c:v>20.000000000000206</c:v>
                </c:pt>
              </c:numCache>
            </c:numRef>
          </c:xVal>
          <c:yVal>
            <c:numRef>
              <c:f>Foglio1!$S$36:$S$85</c:f>
              <c:numCache>
                <c:formatCode>0.00</c:formatCode>
                <c:ptCount val="50"/>
                <c:pt idx="0">
                  <c:v>1527.6062759786712</c:v>
                </c:pt>
                <c:pt idx="1">
                  <c:v>1497.0541504590974</c:v>
                </c:pt>
                <c:pt idx="2">
                  <c:v>1466.502024939525</c:v>
                </c:pt>
                <c:pt idx="3">
                  <c:v>1435.9498994199505</c:v>
                </c:pt>
                <c:pt idx="4">
                  <c:v>1405.3977739003781</c:v>
                </c:pt>
                <c:pt idx="5">
                  <c:v>1374.8456483808045</c:v>
                </c:pt>
                <c:pt idx="6">
                  <c:v>1344.2935228612309</c:v>
                </c:pt>
                <c:pt idx="7">
                  <c:v>1313.7413973416583</c:v>
                </c:pt>
                <c:pt idx="8">
                  <c:v>1283.1892718220847</c:v>
                </c:pt>
                <c:pt idx="9">
                  <c:v>1252.6371463025114</c:v>
                </c:pt>
                <c:pt idx="10">
                  <c:v>1222.0850207829374</c:v>
                </c:pt>
                <c:pt idx="11">
                  <c:v>1191.5328952633649</c:v>
                </c:pt>
                <c:pt idx="12">
                  <c:v>1160.9807697437911</c:v>
                </c:pt>
                <c:pt idx="13">
                  <c:v>1130.428644224218</c:v>
                </c:pt>
                <c:pt idx="14">
                  <c:v>1099.8765187046445</c:v>
                </c:pt>
                <c:pt idx="15">
                  <c:v>1069.3243931850711</c:v>
                </c:pt>
                <c:pt idx="16">
                  <c:v>1038.7722676654978</c:v>
                </c:pt>
                <c:pt idx="17">
                  <c:v>1008.220142145924</c:v>
                </c:pt>
                <c:pt idx="18">
                  <c:v>947.52991792577279</c:v>
                </c:pt>
                <c:pt idx="19">
                  <c:v>875.24195283265408</c:v>
                </c:pt>
                <c:pt idx="20">
                  <c:v>806.36734972669228</c:v>
                </c:pt>
                <c:pt idx="21">
                  <c:v>740.85070478677744</c:v>
                </c:pt>
                <c:pt idx="22">
                  <c:v>678.63567719691332</c:v>
                </c:pt>
                <c:pt idx="23">
                  <c:v>619.66494031130344</c:v>
                </c:pt>
                <c:pt idx="24">
                  <c:v>563.8801284159764</c:v>
                </c:pt>
                <c:pt idx="25">
                  <c:v>511.22177850989891</c:v>
                </c:pt>
                <c:pt idx="26">
                  <c:v>461.62926642745327</c:v>
                </c:pt>
                <c:pt idx="27">
                  <c:v>415.04073650058808</c:v>
                </c:pt>
                <c:pt idx="28">
                  <c:v>371.393023806651</c:v>
                </c:pt>
                <c:pt idx="29">
                  <c:v>330.62156785870627</c:v>
                </c:pt>
                <c:pt idx="30">
                  <c:v>292.66031635788653</c:v>
                </c:pt>
                <c:pt idx="31">
                  <c:v>257.44161732696955</c:v>
                </c:pt>
                <c:pt idx="32">
                  <c:v>224.89609755999652</c:v>
                </c:pt>
                <c:pt idx="33">
                  <c:v>194.95252482509443</c:v>
                </c:pt>
                <c:pt idx="34">
                  <c:v>167.53765060500217</c:v>
                </c:pt>
                <c:pt idx="35">
                  <c:v>142.57602929156889</c:v>
                </c:pt>
                <c:pt idx="36">
                  <c:v>119.98980857706789</c:v>
                </c:pt>
                <c:pt idx="37">
                  <c:v>99.6984841709357</c:v>
                </c:pt>
                <c:pt idx="38">
                  <c:v>81.618609705089227</c:v>
                </c:pt>
                <c:pt idx="39">
                  <c:v>65.663449438662226</c:v>
                </c:pt>
                <c:pt idx="40">
                  <c:v>51.74255658084089</c:v>
                </c:pt>
                <c:pt idx="41">
                  <c:v>39.761252773284184</c:v>
                </c:pt>
                <c:pt idx="42">
                  <c:v>29.619972824539492</c:v>
                </c:pt>
                <c:pt idx="43">
                  <c:v>21.213420000008711</c:v>
                </c:pt>
                <c:pt idx="44">
                  <c:v>14.429444715676379</c:v>
                </c:pt>
                <c:pt idx="45">
                  <c:v>9.147499731381755</c:v>
                </c:pt>
                <c:pt idx="46">
                  <c:v>5.236405552131612</c:v>
                </c:pt>
                <c:pt idx="47">
                  <c:v>2.5508935447021432</c:v>
                </c:pt>
                <c:pt idx="48">
                  <c:v>0.92569962669908723</c:v>
                </c:pt>
                <c:pt idx="49">
                  <c:v>0.16364434447041334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614928"/>
        <c:axId val="1390607312"/>
      </c:scatterChart>
      <c:valAx>
        <c:axId val="1390614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07312"/>
        <c:crosses val="autoZero"/>
        <c:crossBetween val="midCat"/>
      </c:valAx>
      <c:valAx>
        <c:axId val="139060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14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692038495188101E-2"/>
          <c:y val="0.16203703703703703"/>
          <c:w val="0.87753018372703417"/>
          <c:h val="0.73577136191309422"/>
        </c:manualLayout>
      </c:layout>
      <c:scatterChart>
        <c:scatterStyle val="smoothMarker"/>
        <c:varyColors val="0"/>
        <c:ser>
          <c:idx val="1"/>
          <c:order val="0"/>
          <c:tx>
            <c:v>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Foglio1!$B$36:$B$85</c:f>
              <c:numCache>
                <c:formatCode>General</c:formatCode>
                <c:ptCount val="50"/>
                <c:pt idx="0">
                  <c:v>1000</c:v>
                </c:pt>
                <c:pt idx="1">
                  <c:v>980</c:v>
                </c:pt>
                <c:pt idx="2">
                  <c:v>960.00000000000011</c:v>
                </c:pt>
                <c:pt idx="3">
                  <c:v>940.00000000000023</c:v>
                </c:pt>
                <c:pt idx="4">
                  <c:v>920.00000000000023</c:v>
                </c:pt>
                <c:pt idx="5">
                  <c:v>900.00000000000034</c:v>
                </c:pt>
                <c:pt idx="6">
                  <c:v>880.00000000000045</c:v>
                </c:pt>
                <c:pt idx="7">
                  <c:v>860.00000000000045</c:v>
                </c:pt>
                <c:pt idx="8">
                  <c:v>840.00000000000057</c:v>
                </c:pt>
                <c:pt idx="9">
                  <c:v>820.00000000000057</c:v>
                </c:pt>
                <c:pt idx="10">
                  <c:v>800.00000000000068</c:v>
                </c:pt>
                <c:pt idx="11">
                  <c:v>780.00000000000068</c:v>
                </c:pt>
                <c:pt idx="12">
                  <c:v>760.00000000000068</c:v>
                </c:pt>
                <c:pt idx="13">
                  <c:v>740.00000000000068</c:v>
                </c:pt>
                <c:pt idx="14">
                  <c:v>720.00000000000057</c:v>
                </c:pt>
                <c:pt idx="15">
                  <c:v>700.00000000000057</c:v>
                </c:pt>
                <c:pt idx="16">
                  <c:v>680.00000000000057</c:v>
                </c:pt>
                <c:pt idx="17">
                  <c:v>660.00000000000057</c:v>
                </c:pt>
                <c:pt idx="18">
                  <c:v>640.00000000000057</c:v>
                </c:pt>
                <c:pt idx="19">
                  <c:v>620.00000000000057</c:v>
                </c:pt>
                <c:pt idx="20">
                  <c:v>600.00000000000057</c:v>
                </c:pt>
                <c:pt idx="21">
                  <c:v>580.00000000000045</c:v>
                </c:pt>
                <c:pt idx="22">
                  <c:v>560.00000000000045</c:v>
                </c:pt>
                <c:pt idx="23">
                  <c:v>540.00000000000045</c:v>
                </c:pt>
                <c:pt idx="24">
                  <c:v>520.00000000000045</c:v>
                </c:pt>
                <c:pt idx="25">
                  <c:v>500.00000000000045</c:v>
                </c:pt>
                <c:pt idx="26">
                  <c:v>480.0000000000004</c:v>
                </c:pt>
                <c:pt idx="27">
                  <c:v>460.0000000000004</c:v>
                </c:pt>
                <c:pt idx="28">
                  <c:v>440.0000000000004</c:v>
                </c:pt>
                <c:pt idx="29">
                  <c:v>420.00000000000034</c:v>
                </c:pt>
                <c:pt idx="30">
                  <c:v>400.00000000000034</c:v>
                </c:pt>
                <c:pt idx="31">
                  <c:v>380.00000000000034</c:v>
                </c:pt>
                <c:pt idx="32">
                  <c:v>360.00000000000028</c:v>
                </c:pt>
                <c:pt idx="33">
                  <c:v>340.00000000000028</c:v>
                </c:pt>
                <c:pt idx="34">
                  <c:v>320.00000000000028</c:v>
                </c:pt>
                <c:pt idx="35">
                  <c:v>300.00000000000028</c:v>
                </c:pt>
                <c:pt idx="36">
                  <c:v>280.00000000000023</c:v>
                </c:pt>
                <c:pt idx="37">
                  <c:v>260.00000000000023</c:v>
                </c:pt>
                <c:pt idx="38">
                  <c:v>240.0000000000002</c:v>
                </c:pt>
                <c:pt idx="39">
                  <c:v>220.0000000000002</c:v>
                </c:pt>
                <c:pt idx="40">
                  <c:v>200.00000000000017</c:v>
                </c:pt>
                <c:pt idx="41">
                  <c:v>180.00000000000017</c:v>
                </c:pt>
                <c:pt idx="42">
                  <c:v>160.00000000000017</c:v>
                </c:pt>
                <c:pt idx="43">
                  <c:v>140.0000000000002</c:v>
                </c:pt>
                <c:pt idx="44">
                  <c:v>120.0000000000002</c:v>
                </c:pt>
                <c:pt idx="45">
                  <c:v>100.0000000000002</c:v>
                </c:pt>
                <c:pt idx="46">
                  <c:v>80.000000000000199</c:v>
                </c:pt>
                <c:pt idx="47">
                  <c:v>60.000000000000206</c:v>
                </c:pt>
                <c:pt idx="48">
                  <c:v>40.000000000000206</c:v>
                </c:pt>
                <c:pt idx="49">
                  <c:v>20.000000000000206</c:v>
                </c:pt>
              </c:numCache>
            </c:numRef>
          </c:xVal>
          <c:yVal>
            <c:numRef>
              <c:f>Foglio1!$O$36:$O$85</c:f>
              <c:numCache>
                <c:formatCode>General</c:formatCode>
                <c:ptCount val="50"/>
                <c:pt idx="0">
                  <c:v>41469.974595868836</c:v>
                </c:pt>
                <c:pt idx="1">
                  <c:v>41052.621787590368</c:v>
                </c:pt>
                <c:pt idx="2">
                  <c:v>40631.005311587462</c:v>
                </c:pt>
                <c:pt idx="3">
                  <c:v>40204.991031150908</c:v>
                </c:pt>
                <c:pt idx="4">
                  <c:v>39774.437633183275</c:v>
                </c:pt>
                <c:pt idx="5">
                  <c:v>39339.19607898032</c:v>
                </c:pt>
                <c:pt idx="6">
                  <c:v>38899.108999762371</c:v>
                </c:pt>
                <c:pt idx="7">
                  <c:v>38454.010030006648</c:v>
                </c:pt>
                <c:pt idx="8">
                  <c:v>38003.723070574437</c:v>
                </c:pt>
                <c:pt idx="9">
                  <c:v>37548.06147238057</c:v>
                </c:pt>
                <c:pt idx="10">
                  <c:v>37086.827129875121</c:v>
                </c:pt>
                <c:pt idx="11">
                  <c:v>36619.809471852212</c:v>
                </c:pt>
                <c:pt idx="12">
                  <c:v>36146.784335004944</c:v>
                </c:pt>
                <c:pt idx="13">
                  <c:v>35667.512703133834</c:v>
                </c:pt>
                <c:pt idx="14">
                  <c:v>35181.739291889746</c:v>
                </c:pt>
                <c:pt idx="15">
                  <c:v>34689.190955273269</c:v>
                </c:pt>
                <c:pt idx="16">
                  <c:v>34189.574885660193</c:v>
                </c:pt>
                <c:pt idx="17">
                  <c:v>33682.576573682571</c:v>
                </c:pt>
                <c:pt idx="18">
                  <c:v>32145.408000000058</c:v>
                </c:pt>
                <c:pt idx="19">
                  <c:v>30167.712000000054</c:v>
                </c:pt>
                <c:pt idx="20">
                  <c:v>28252.80000000005</c:v>
                </c:pt>
                <c:pt idx="21">
                  <c:v>26400.672000000046</c:v>
                </c:pt>
                <c:pt idx="22">
                  <c:v>24611.328000000041</c:v>
                </c:pt>
                <c:pt idx="23">
                  <c:v>22884.76800000004</c:v>
                </c:pt>
                <c:pt idx="24">
                  <c:v>21220.992000000038</c:v>
                </c:pt>
                <c:pt idx="25">
                  <c:v>19620.000000000036</c:v>
                </c:pt>
                <c:pt idx="26">
                  <c:v>18081.79200000003</c:v>
                </c:pt>
                <c:pt idx="27">
                  <c:v>16606.368000000028</c:v>
                </c:pt>
                <c:pt idx="28">
                  <c:v>15193.728000000028</c:v>
                </c:pt>
                <c:pt idx="29">
                  <c:v>13843.872000000025</c:v>
                </c:pt>
                <c:pt idx="30">
                  <c:v>12556.800000000023</c:v>
                </c:pt>
                <c:pt idx="31">
                  <c:v>11332.512000000019</c:v>
                </c:pt>
                <c:pt idx="32">
                  <c:v>10171.00800000002</c:v>
                </c:pt>
                <c:pt idx="33">
                  <c:v>9072.288000000015</c:v>
                </c:pt>
                <c:pt idx="34">
                  <c:v>8036.3520000000144</c:v>
                </c:pt>
                <c:pt idx="35">
                  <c:v>7063.2000000000126</c:v>
                </c:pt>
                <c:pt idx="36">
                  <c:v>6152.8320000000103</c:v>
                </c:pt>
                <c:pt idx="37">
                  <c:v>5305.2480000000096</c:v>
                </c:pt>
                <c:pt idx="38">
                  <c:v>4520.4480000000076</c:v>
                </c:pt>
                <c:pt idx="39">
                  <c:v>3798.4320000000071</c:v>
                </c:pt>
                <c:pt idx="40">
                  <c:v>3139.2000000000057</c:v>
                </c:pt>
                <c:pt idx="41">
                  <c:v>2542.7520000000054</c:v>
                </c:pt>
                <c:pt idx="42">
                  <c:v>2009.088000000005</c:v>
                </c:pt>
                <c:pt idx="43">
                  <c:v>1538.2080000000046</c:v>
                </c:pt>
                <c:pt idx="44">
                  <c:v>1130.1120000000037</c:v>
                </c:pt>
                <c:pt idx="45">
                  <c:v>784.80000000000314</c:v>
                </c:pt>
                <c:pt idx="46">
                  <c:v>502.27200000000261</c:v>
                </c:pt>
                <c:pt idx="47">
                  <c:v>282.52800000000201</c:v>
                </c:pt>
                <c:pt idx="48">
                  <c:v>125.56800000000132</c:v>
                </c:pt>
                <c:pt idx="49">
                  <c:v>31.392000000000657</c:v>
                </c:pt>
              </c:numCache>
            </c:numRef>
          </c:yVal>
          <c:smooth val="1"/>
        </c:ser>
        <c:ser>
          <c:idx val="0"/>
          <c:order val="1"/>
          <c:tx>
            <c:v>Sxy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Foglio1!$B$37:$B$85</c:f>
              <c:numCache>
                <c:formatCode>General</c:formatCode>
                <c:ptCount val="49"/>
                <c:pt idx="0">
                  <c:v>980</c:v>
                </c:pt>
                <c:pt idx="1">
                  <c:v>960.00000000000011</c:v>
                </c:pt>
                <c:pt idx="2">
                  <c:v>940.00000000000023</c:v>
                </c:pt>
                <c:pt idx="3">
                  <c:v>920.00000000000023</c:v>
                </c:pt>
                <c:pt idx="4">
                  <c:v>900.00000000000034</c:v>
                </c:pt>
                <c:pt idx="5">
                  <c:v>880.00000000000045</c:v>
                </c:pt>
                <c:pt idx="6">
                  <c:v>860.00000000000045</c:v>
                </c:pt>
                <c:pt idx="7">
                  <c:v>840.00000000000057</c:v>
                </c:pt>
                <c:pt idx="8">
                  <c:v>820.00000000000057</c:v>
                </c:pt>
                <c:pt idx="9">
                  <c:v>800.00000000000068</c:v>
                </c:pt>
                <c:pt idx="10">
                  <c:v>780.00000000000068</c:v>
                </c:pt>
                <c:pt idx="11">
                  <c:v>760.00000000000068</c:v>
                </c:pt>
                <c:pt idx="12">
                  <c:v>740.00000000000068</c:v>
                </c:pt>
                <c:pt idx="13">
                  <c:v>720.00000000000057</c:v>
                </c:pt>
                <c:pt idx="14">
                  <c:v>700.00000000000057</c:v>
                </c:pt>
                <c:pt idx="15">
                  <c:v>680.00000000000057</c:v>
                </c:pt>
                <c:pt idx="16">
                  <c:v>660.00000000000057</c:v>
                </c:pt>
                <c:pt idx="17">
                  <c:v>640.00000000000057</c:v>
                </c:pt>
                <c:pt idx="18">
                  <c:v>620.00000000000057</c:v>
                </c:pt>
                <c:pt idx="19">
                  <c:v>600.00000000000057</c:v>
                </c:pt>
                <c:pt idx="20">
                  <c:v>580.00000000000045</c:v>
                </c:pt>
                <c:pt idx="21">
                  <c:v>560.00000000000045</c:v>
                </c:pt>
                <c:pt idx="22">
                  <c:v>540.00000000000045</c:v>
                </c:pt>
                <c:pt idx="23">
                  <c:v>520.00000000000045</c:v>
                </c:pt>
                <c:pt idx="24">
                  <c:v>500.00000000000045</c:v>
                </c:pt>
                <c:pt idx="25">
                  <c:v>480.0000000000004</c:v>
                </c:pt>
                <c:pt idx="26">
                  <c:v>460.0000000000004</c:v>
                </c:pt>
                <c:pt idx="27">
                  <c:v>440.0000000000004</c:v>
                </c:pt>
                <c:pt idx="28">
                  <c:v>420.00000000000034</c:v>
                </c:pt>
                <c:pt idx="29">
                  <c:v>400.00000000000034</c:v>
                </c:pt>
                <c:pt idx="30">
                  <c:v>380.00000000000034</c:v>
                </c:pt>
                <c:pt idx="31">
                  <c:v>360.00000000000028</c:v>
                </c:pt>
                <c:pt idx="32">
                  <c:v>340.00000000000028</c:v>
                </c:pt>
                <c:pt idx="33">
                  <c:v>320.00000000000028</c:v>
                </c:pt>
                <c:pt idx="34">
                  <c:v>300.00000000000028</c:v>
                </c:pt>
                <c:pt idx="35">
                  <c:v>280.00000000000023</c:v>
                </c:pt>
                <c:pt idx="36">
                  <c:v>260.00000000000023</c:v>
                </c:pt>
                <c:pt idx="37">
                  <c:v>240.0000000000002</c:v>
                </c:pt>
                <c:pt idx="38">
                  <c:v>220.0000000000002</c:v>
                </c:pt>
                <c:pt idx="39">
                  <c:v>200.00000000000017</c:v>
                </c:pt>
                <c:pt idx="40">
                  <c:v>180.00000000000017</c:v>
                </c:pt>
                <c:pt idx="41">
                  <c:v>160.00000000000017</c:v>
                </c:pt>
                <c:pt idx="42">
                  <c:v>140.0000000000002</c:v>
                </c:pt>
                <c:pt idx="43">
                  <c:v>120.0000000000002</c:v>
                </c:pt>
                <c:pt idx="44">
                  <c:v>100.0000000000002</c:v>
                </c:pt>
                <c:pt idx="45">
                  <c:v>80.000000000000199</c:v>
                </c:pt>
                <c:pt idx="46">
                  <c:v>60.000000000000206</c:v>
                </c:pt>
                <c:pt idx="47">
                  <c:v>40.000000000000206</c:v>
                </c:pt>
                <c:pt idx="48">
                  <c:v>20.000000000000206</c:v>
                </c:pt>
              </c:numCache>
            </c:numRef>
          </c:xVal>
          <c:yVal>
            <c:numRef>
              <c:f>Foglio1!$S$36:$S$85</c:f>
              <c:numCache>
                <c:formatCode>0.00</c:formatCode>
                <c:ptCount val="50"/>
                <c:pt idx="0">
                  <c:v>1527.6062759786712</c:v>
                </c:pt>
                <c:pt idx="1">
                  <c:v>1497.0541504590974</c:v>
                </c:pt>
                <c:pt idx="2">
                  <c:v>1466.502024939525</c:v>
                </c:pt>
                <c:pt idx="3">
                  <c:v>1435.9498994199505</c:v>
                </c:pt>
                <c:pt idx="4">
                  <c:v>1405.3977739003781</c:v>
                </c:pt>
                <c:pt idx="5">
                  <c:v>1374.8456483808045</c:v>
                </c:pt>
                <c:pt idx="6">
                  <c:v>1344.2935228612309</c:v>
                </c:pt>
                <c:pt idx="7">
                  <c:v>1313.7413973416583</c:v>
                </c:pt>
                <c:pt idx="8">
                  <c:v>1283.1892718220847</c:v>
                </c:pt>
                <c:pt idx="9">
                  <c:v>1252.6371463025114</c:v>
                </c:pt>
                <c:pt idx="10">
                  <c:v>1222.0850207829374</c:v>
                </c:pt>
                <c:pt idx="11">
                  <c:v>1191.5328952633649</c:v>
                </c:pt>
                <c:pt idx="12">
                  <c:v>1160.9807697437911</c:v>
                </c:pt>
                <c:pt idx="13">
                  <c:v>1130.428644224218</c:v>
                </c:pt>
                <c:pt idx="14">
                  <c:v>1099.8765187046445</c:v>
                </c:pt>
                <c:pt idx="15">
                  <c:v>1069.3243931850711</c:v>
                </c:pt>
                <c:pt idx="16">
                  <c:v>1038.7722676654978</c:v>
                </c:pt>
                <c:pt idx="17">
                  <c:v>1008.220142145924</c:v>
                </c:pt>
                <c:pt idx="18">
                  <c:v>947.52991792577279</c:v>
                </c:pt>
                <c:pt idx="19">
                  <c:v>875.24195283265408</c:v>
                </c:pt>
                <c:pt idx="20">
                  <c:v>806.36734972669228</c:v>
                </c:pt>
                <c:pt idx="21">
                  <c:v>740.85070478677744</c:v>
                </c:pt>
                <c:pt idx="22">
                  <c:v>678.63567719691332</c:v>
                </c:pt>
                <c:pt idx="23">
                  <c:v>619.66494031130344</c:v>
                </c:pt>
                <c:pt idx="24">
                  <c:v>563.8801284159764</c:v>
                </c:pt>
                <c:pt idx="25">
                  <c:v>511.22177850989891</c:v>
                </c:pt>
                <c:pt idx="26">
                  <c:v>461.62926642745327</c:v>
                </c:pt>
                <c:pt idx="27">
                  <c:v>415.04073650058808</c:v>
                </c:pt>
                <c:pt idx="28">
                  <c:v>371.393023806651</c:v>
                </c:pt>
                <c:pt idx="29">
                  <c:v>330.62156785870627</c:v>
                </c:pt>
                <c:pt idx="30">
                  <c:v>292.66031635788653</c:v>
                </c:pt>
                <c:pt idx="31">
                  <c:v>257.44161732696955</c:v>
                </c:pt>
                <c:pt idx="32">
                  <c:v>224.89609755999652</c:v>
                </c:pt>
                <c:pt idx="33">
                  <c:v>194.95252482509443</c:v>
                </c:pt>
                <c:pt idx="34">
                  <c:v>167.53765060500217</c:v>
                </c:pt>
                <c:pt idx="35">
                  <c:v>142.57602929156889</c:v>
                </c:pt>
                <c:pt idx="36">
                  <c:v>119.98980857706789</c:v>
                </c:pt>
                <c:pt idx="37">
                  <c:v>99.6984841709357</c:v>
                </c:pt>
                <c:pt idx="38">
                  <c:v>81.618609705089227</c:v>
                </c:pt>
                <c:pt idx="39">
                  <c:v>65.663449438662226</c:v>
                </c:pt>
                <c:pt idx="40">
                  <c:v>51.74255658084089</c:v>
                </c:pt>
                <c:pt idx="41">
                  <c:v>39.761252773284184</c:v>
                </c:pt>
                <c:pt idx="42">
                  <c:v>29.619972824539492</c:v>
                </c:pt>
                <c:pt idx="43">
                  <c:v>21.213420000008711</c:v>
                </c:pt>
                <c:pt idx="44">
                  <c:v>14.429444715676379</c:v>
                </c:pt>
                <c:pt idx="45">
                  <c:v>9.147499731381755</c:v>
                </c:pt>
                <c:pt idx="46">
                  <c:v>5.236405552131612</c:v>
                </c:pt>
                <c:pt idx="47">
                  <c:v>2.5508935447021432</c:v>
                </c:pt>
                <c:pt idx="48">
                  <c:v>0.92569962669908723</c:v>
                </c:pt>
                <c:pt idx="49">
                  <c:v>0.16364434447041334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617648"/>
        <c:axId val="1389228640"/>
      </c:scatterChart>
      <c:valAx>
        <c:axId val="139061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228640"/>
        <c:crosses val="autoZero"/>
        <c:crossBetween val="midCat"/>
      </c:valAx>
      <c:valAx>
        <c:axId val="138922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617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4.1557305336839236E-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0.16203703703703703"/>
          <c:w val="0.87753018372703417"/>
          <c:h val="0.73577136191309422"/>
        </c:manualLayout>
      </c:layout>
      <c:scatterChart>
        <c:scatterStyle val="smoothMarker"/>
        <c:varyColors val="0"/>
        <c:ser>
          <c:idx val="1"/>
          <c:order val="0"/>
          <c:tx>
            <c:v>Delta Sxy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Foglio1!$B$36:$B$85</c:f>
              <c:numCache>
                <c:formatCode>General</c:formatCode>
                <c:ptCount val="50"/>
                <c:pt idx="0">
                  <c:v>1000</c:v>
                </c:pt>
                <c:pt idx="1">
                  <c:v>980</c:v>
                </c:pt>
                <c:pt idx="2">
                  <c:v>960.00000000000011</c:v>
                </c:pt>
                <c:pt idx="3">
                  <c:v>940.00000000000023</c:v>
                </c:pt>
                <c:pt idx="4">
                  <c:v>920.00000000000023</c:v>
                </c:pt>
                <c:pt idx="5">
                  <c:v>900.00000000000034</c:v>
                </c:pt>
                <c:pt idx="6">
                  <c:v>880.00000000000045</c:v>
                </c:pt>
                <c:pt idx="7">
                  <c:v>860.00000000000045</c:v>
                </c:pt>
                <c:pt idx="8">
                  <c:v>840.00000000000057</c:v>
                </c:pt>
                <c:pt idx="9">
                  <c:v>820.00000000000057</c:v>
                </c:pt>
                <c:pt idx="10">
                  <c:v>800.00000000000068</c:v>
                </c:pt>
                <c:pt idx="11">
                  <c:v>780.00000000000068</c:v>
                </c:pt>
                <c:pt idx="12">
                  <c:v>760.00000000000068</c:v>
                </c:pt>
                <c:pt idx="13">
                  <c:v>740.00000000000068</c:v>
                </c:pt>
                <c:pt idx="14">
                  <c:v>720.00000000000057</c:v>
                </c:pt>
                <c:pt idx="15">
                  <c:v>700.00000000000057</c:v>
                </c:pt>
                <c:pt idx="16">
                  <c:v>680.00000000000057</c:v>
                </c:pt>
                <c:pt idx="17">
                  <c:v>660.00000000000057</c:v>
                </c:pt>
                <c:pt idx="18">
                  <c:v>640.00000000000057</c:v>
                </c:pt>
                <c:pt idx="19">
                  <c:v>620.00000000000057</c:v>
                </c:pt>
                <c:pt idx="20">
                  <c:v>600.00000000000057</c:v>
                </c:pt>
                <c:pt idx="21">
                  <c:v>580.00000000000045</c:v>
                </c:pt>
                <c:pt idx="22">
                  <c:v>560.00000000000045</c:v>
                </c:pt>
                <c:pt idx="23">
                  <c:v>540.00000000000045</c:v>
                </c:pt>
                <c:pt idx="24">
                  <c:v>520.00000000000045</c:v>
                </c:pt>
                <c:pt idx="25">
                  <c:v>500.00000000000045</c:v>
                </c:pt>
                <c:pt idx="26">
                  <c:v>480.0000000000004</c:v>
                </c:pt>
                <c:pt idx="27">
                  <c:v>460.0000000000004</c:v>
                </c:pt>
                <c:pt idx="28">
                  <c:v>440.0000000000004</c:v>
                </c:pt>
                <c:pt idx="29">
                  <c:v>420.00000000000034</c:v>
                </c:pt>
                <c:pt idx="30">
                  <c:v>400.00000000000034</c:v>
                </c:pt>
                <c:pt idx="31">
                  <c:v>380.00000000000034</c:v>
                </c:pt>
                <c:pt idx="32">
                  <c:v>360.00000000000028</c:v>
                </c:pt>
                <c:pt idx="33">
                  <c:v>340.00000000000028</c:v>
                </c:pt>
                <c:pt idx="34">
                  <c:v>320.00000000000028</c:v>
                </c:pt>
                <c:pt idx="35">
                  <c:v>300.00000000000028</c:v>
                </c:pt>
                <c:pt idx="36">
                  <c:v>280.00000000000023</c:v>
                </c:pt>
                <c:pt idx="37">
                  <c:v>260.00000000000023</c:v>
                </c:pt>
                <c:pt idx="38">
                  <c:v>240.0000000000002</c:v>
                </c:pt>
                <c:pt idx="39">
                  <c:v>220.0000000000002</c:v>
                </c:pt>
                <c:pt idx="40">
                  <c:v>200.00000000000017</c:v>
                </c:pt>
                <c:pt idx="41">
                  <c:v>180.00000000000017</c:v>
                </c:pt>
                <c:pt idx="42">
                  <c:v>160.00000000000017</c:v>
                </c:pt>
                <c:pt idx="43">
                  <c:v>140.0000000000002</c:v>
                </c:pt>
                <c:pt idx="44">
                  <c:v>120.0000000000002</c:v>
                </c:pt>
                <c:pt idx="45">
                  <c:v>100.0000000000002</c:v>
                </c:pt>
                <c:pt idx="46">
                  <c:v>80.000000000000199</c:v>
                </c:pt>
                <c:pt idx="47">
                  <c:v>60.000000000000206</c:v>
                </c:pt>
                <c:pt idx="48">
                  <c:v>40.000000000000206</c:v>
                </c:pt>
                <c:pt idx="49">
                  <c:v>20.000000000000206</c:v>
                </c:pt>
              </c:numCache>
            </c:numRef>
          </c:xVal>
          <c:yVal>
            <c:numRef>
              <c:f>Foglio1!$T$36:$T$85</c:f>
              <c:numCache>
                <c:formatCode>0.00</c:formatCode>
                <c:ptCount val="50"/>
                <c:pt idx="1">
                  <c:v>-30.552125519573792</c:v>
                </c:pt>
                <c:pt idx="2">
                  <c:v>-30.552125519572428</c:v>
                </c:pt>
                <c:pt idx="3">
                  <c:v>-30.552125519574474</c:v>
                </c:pt>
                <c:pt idx="4">
                  <c:v>-30.552125519572428</c:v>
                </c:pt>
                <c:pt idx="5">
                  <c:v>-30.552125519573565</c:v>
                </c:pt>
                <c:pt idx="6">
                  <c:v>-30.552125519573565</c:v>
                </c:pt>
                <c:pt idx="7">
                  <c:v>-30.552125519572655</c:v>
                </c:pt>
                <c:pt idx="8">
                  <c:v>-30.552125519573565</c:v>
                </c:pt>
                <c:pt idx="9">
                  <c:v>-30.552125519573337</c:v>
                </c:pt>
                <c:pt idx="10">
                  <c:v>-30.55212551957402</c:v>
                </c:pt>
                <c:pt idx="11">
                  <c:v>-30.552125519572428</c:v>
                </c:pt>
                <c:pt idx="12">
                  <c:v>-30.552125519573792</c:v>
                </c:pt>
                <c:pt idx="13">
                  <c:v>-30.55212551957311</c:v>
                </c:pt>
                <c:pt idx="14">
                  <c:v>-30.552125519573565</c:v>
                </c:pt>
                <c:pt idx="15">
                  <c:v>-30.552125519573337</c:v>
                </c:pt>
                <c:pt idx="16">
                  <c:v>-30.552125519573337</c:v>
                </c:pt>
                <c:pt idx="17">
                  <c:v>-30.552125519573792</c:v>
                </c:pt>
                <c:pt idx="18">
                  <c:v>-60.690224220151208</c:v>
                </c:pt>
                <c:pt idx="19">
                  <c:v>-72.287965093118714</c:v>
                </c:pt>
                <c:pt idx="20">
                  <c:v>-68.874603105961796</c:v>
                </c:pt>
                <c:pt idx="21">
                  <c:v>-65.516644939914841</c:v>
                </c:pt>
                <c:pt idx="22">
                  <c:v>-62.215027589864121</c:v>
                </c:pt>
                <c:pt idx="23">
                  <c:v>-58.970736885609881</c:v>
                </c:pt>
                <c:pt idx="24">
                  <c:v>-55.784811895327039</c:v>
                </c:pt>
                <c:pt idx="25">
                  <c:v>-52.65834990607749</c:v>
                </c:pt>
                <c:pt idx="26">
                  <c:v>-49.592512082445637</c:v>
                </c:pt>
                <c:pt idx="27">
                  <c:v>-46.588529926865192</c:v>
                </c:pt>
                <c:pt idx="28">
                  <c:v>-43.647712693937081</c:v>
                </c:pt>
                <c:pt idx="29">
                  <c:v>-40.77145594794473</c:v>
                </c:pt>
                <c:pt idx="30">
                  <c:v>-37.961251500819742</c:v>
                </c:pt>
                <c:pt idx="31">
                  <c:v>-35.21869903091698</c:v>
                </c:pt>
                <c:pt idx="32">
                  <c:v>-32.54551976697303</c:v>
                </c:pt>
                <c:pt idx="33">
                  <c:v>-29.943572734902091</c:v>
                </c:pt>
                <c:pt idx="34">
                  <c:v>-27.414874220092258</c:v>
                </c:pt>
                <c:pt idx="35">
                  <c:v>-24.961621313433284</c:v>
                </c:pt>
                <c:pt idx="36">
                  <c:v>-22.586220714500996</c:v>
                </c:pt>
                <c:pt idx="37">
                  <c:v>-20.29132440613219</c:v>
                </c:pt>
                <c:pt idx="38">
                  <c:v>-18.079874465846473</c:v>
                </c:pt>
                <c:pt idx="39">
                  <c:v>-15.955160266427001</c:v>
                </c:pt>
                <c:pt idx="40">
                  <c:v>-13.920892857821336</c:v>
                </c:pt>
                <c:pt idx="41">
                  <c:v>-11.981303807556706</c:v>
                </c:pt>
                <c:pt idx="42">
                  <c:v>-10.141279948744693</c:v>
                </c:pt>
                <c:pt idx="43">
                  <c:v>-8.406552824530781</c:v>
                </c:pt>
                <c:pt idx="44">
                  <c:v>-6.7839752843323318</c:v>
                </c:pt>
                <c:pt idx="45">
                  <c:v>-5.2819449842946238</c:v>
                </c:pt>
                <c:pt idx="46">
                  <c:v>-3.911094179250143</c:v>
                </c:pt>
                <c:pt idx="47">
                  <c:v>-2.6855120074294687</c:v>
                </c:pt>
                <c:pt idx="48">
                  <c:v>-1.6251939180030561</c:v>
                </c:pt>
                <c:pt idx="49">
                  <c:v>-0.76205528222867391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422960"/>
        <c:axId val="1620418064"/>
      </c:scatterChart>
      <c:valAx>
        <c:axId val="162042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0418064"/>
        <c:crosses val="autoZero"/>
        <c:crossBetween val="midCat"/>
      </c:valAx>
      <c:valAx>
        <c:axId val="162041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0422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0</xdr:row>
      <xdr:rowOff>0</xdr:rowOff>
    </xdr:from>
    <xdr:to>
      <xdr:col>14</xdr:col>
      <xdr:colOff>88900</xdr:colOff>
      <xdr:row>27</xdr:row>
      <xdr:rowOff>185294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286250" cy="53287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298450</xdr:colOff>
          <xdr:row>29</xdr:row>
          <xdr:rowOff>6350</xdr:rowOff>
        </xdr:from>
        <xdr:to>
          <xdr:col>20</xdr:col>
          <xdr:colOff>495300</xdr:colOff>
          <xdr:row>32</xdr:row>
          <xdr:rowOff>69850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314325</xdr:colOff>
      <xdr:row>53</xdr:row>
      <xdr:rowOff>79375</xdr:rowOff>
    </xdr:from>
    <xdr:to>
      <xdr:col>12</xdr:col>
      <xdr:colOff>9525</xdr:colOff>
      <xdr:row>68</xdr:row>
      <xdr:rowOff>60325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133350</xdr:colOff>
      <xdr:row>37</xdr:row>
      <xdr:rowOff>76200</xdr:rowOff>
    </xdr:from>
    <xdr:to>
      <xdr:col>13</xdr:col>
      <xdr:colOff>438150</xdr:colOff>
      <xdr:row>52</xdr:row>
      <xdr:rowOff>57150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37</xdr:row>
      <xdr:rowOff>152400</xdr:rowOff>
    </xdr:from>
    <xdr:to>
      <xdr:col>21</xdr:col>
      <xdr:colOff>590550</xdr:colOff>
      <xdr:row>52</xdr:row>
      <xdr:rowOff>133350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44450</xdr:colOff>
      <xdr:row>49</xdr:row>
      <xdr:rowOff>177800</xdr:rowOff>
    </xdr:from>
    <xdr:to>
      <xdr:col>22</xdr:col>
      <xdr:colOff>349250</xdr:colOff>
      <xdr:row>64</xdr:row>
      <xdr:rowOff>158750</xdr:rowOff>
    </xdr:to>
    <xdr:graphicFrame macro="">
      <xdr:nvGraphicFramePr>
        <xdr:cNvPr id="11" name="Gra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0</xdr:colOff>
      <xdr:row>39</xdr:row>
      <xdr:rowOff>0</xdr:rowOff>
    </xdr:from>
    <xdr:to>
      <xdr:col>32</xdr:col>
      <xdr:colOff>304800</xdr:colOff>
      <xdr:row>53</xdr:row>
      <xdr:rowOff>171450</xdr:rowOff>
    </xdr:to>
    <xdr:graphicFrame macro="">
      <xdr:nvGraphicFramePr>
        <xdr:cNvPr id="1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8:AL125"/>
  <sheetViews>
    <sheetView tabSelected="1" topLeftCell="B25" zoomScale="50" zoomScaleNormal="50" workbookViewId="0">
      <selection activeCell="Z35" sqref="Z35"/>
    </sheetView>
  </sheetViews>
  <sheetFormatPr defaultRowHeight="14.5" x14ac:dyDescent="0.35"/>
  <cols>
    <col min="11" max="11" width="12.54296875" customWidth="1"/>
    <col min="12" max="12" width="14.7265625" customWidth="1"/>
    <col min="14" max="14" width="10.7265625" customWidth="1"/>
  </cols>
  <sheetData>
    <row r="28" spans="2:26" x14ac:dyDescent="0.35">
      <c r="I28" s="2"/>
    </row>
    <row r="29" spans="2:26" x14ac:dyDescent="0.35">
      <c r="B29" s="1" t="s">
        <v>24</v>
      </c>
      <c r="N29">
        <f>ABS(-7)</f>
        <v>7</v>
      </c>
      <c r="P29" s="2"/>
      <c r="Q29" s="2"/>
    </row>
    <row r="30" spans="2:26" x14ac:dyDescent="0.35">
      <c r="B30" s="1" t="s">
        <v>23</v>
      </c>
      <c r="D30" s="1" t="s">
        <v>5</v>
      </c>
      <c r="F30" s="1" t="s">
        <v>15</v>
      </c>
      <c r="H30" s="1" t="s">
        <v>0</v>
      </c>
      <c r="L30" s="1" t="s">
        <v>20</v>
      </c>
    </row>
    <row r="31" spans="2:26" x14ac:dyDescent="0.35">
      <c r="B31" s="1">
        <f>0.01</f>
        <v>0.01</v>
      </c>
      <c r="D31" s="1">
        <v>4</v>
      </c>
      <c r="F31" s="1">
        <v>2</v>
      </c>
      <c r="H31" s="1">
        <v>6</v>
      </c>
      <c r="L31" s="1">
        <v>0.05</v>
      </c>
    </row>
    <row r="32" spans="2:26" x14ac:dyDescent="0.35">
      <c r="C32" s="6" t="s">
        <v>8</v>
      </c>
      <c r="D32" s="6">
        <f>9.81/(2*3.14) *$H$31^2</f>
        <v>56.235668789808912</v>
      </c>
      <c r="P32" t="s">
        <v>12</v>
      </c>
      <c r="S32" t="s">
        <v>12</v>
      </c>
      <c r="Z32" t="s">
        <v>29</v>
      </c>
    </row>
    <row r="33" spans="1:26" x14ac:dyDescent="0.35">
      <c r="C33" s="6" t="s">
        <v>9</v>
      </c>
      <c r="D33" s="6">
        <f>9.81/6.28*$H$31</f>
        <v>9.372611464968152</v>
      </c>
    </row>
    <row r="34" spans="1:26" x14ac:dyDescent="0.35">
      <c r="I34" t="s">
        <v>28</v>
      </c>
      <c r="J34" t="s">
        <v>27</v>
      </c>
    </row>
    <row r="35" spans="1:26" x14ac:dyDescent="0.35">
      <c r="A35" t="s">
        <v>19</v>
      </c>
      <c r="B35" t="s">
        <v>16</v>
      </c>
      <c r="C35" s="1" t="s">
        <v>6</v>
      </c>
      <c r="D35" t="s">
        <v>7</v>
      </c>
      <c r="E35" t="s">
        <v>11</v>
      </c>
      <c r="F35" t="s">
        <v>1</v>
      </c>
      <c r="I35" s="13" t="s">
        <v>10</v>
      </c>
      <c r="J35" s="13"/>
      <c r="K35" t="s">
        <v>2</v>
      </c>
      <c r="L35" s="2" t="s">
        <v>3</v>
      </c>
      <c r="M35" t="s">
        <v>4</v>
      </c>
      <c r="N35" s="3" t="s">
        <v>26</v>
      </c>
      <c r="O35" t="s">
        <v>13</v>
      </c>
      <c r="P35" t="s">
        <v>25</v>
      </c>
      <c r="S35" t="s">
        <v>14</v>
      </c>
      <c r="T35" t="s">
        <v>17</v>
      </c>
      <c r="U35" t="s">
        <v>18</v>
      </c>
      <c r="W35" t="s">
        <v>21</v>
      </c>
      <c r="X35" t="s">
        <v>22</v>
      </c>
      <c r="Z35" t="s">
        <v>30</v>
      </c>
    </row>
    <row r="36" spans="1:26" x14ac:dyDescent="0.35">
      <c r="B36">
        <f>C36/$B$31</f>
        <v>1000</v>
      </c>
      <c r="C36" s="1">
        <v>10</v>
      </c>
      <c r="D36" s="1">
        <v>1</v>
      </c>
      <c r="E36">
        <f>SQRT(9.81*C36)</f>
        <v>9.9045444115315071</v>
      </c>
      <c r="F36">
        <f>E36*$H$31</f>
        <v>59.427266469189043</v>
      </c>
      <c r="I36">
        <f>ASIN((E36/$D$33)*SIN($F$31*3.14/180))</f>
        <v>3.6869845557254997E-2</v>
      </c>
      <c r="J36">
        <f>(I36/(2*3.14)) *360</f>
        <v>2.1135580255751272</v>
      </c>
      <c r="K36">
        <f t="shared" ref="K36:K39" si="0">SQRT(E36*D36/($D$33*0.5))</f>
        <v>1.4537908886158826</v>
      </c>
      <c r="L36">
        <f>SQRT(COS($F$31*3.14/180)/COS(J36*3.14/180))</f>
        <v>1.000035553636978</v>
      </c>
      <c r="M36">
        <f>$D$31*L36*K36</f>
        <v>5.815370304677514</v>
      </c>
      <c r="N36" s="3">
        <f>IF(M36&gt;C36*0.8,C36*0.8,M36)</f>
        <v>5.815370304677514</v>
      </c>
      <c r="O36">
        <f>9.81/8*1000*N36^2</f>
        <v>41469.974595868836</v>
      </c>
      <c r="P36">
        <f>SIN(I36)*COS(I36)</f>
        <v>3.6836441084553945E-2</v>
      </c>
      <c r="S36" s="4">
        <f>P36*O36*D36</f>
        <v>1527.6062759786712</v>
      </c>
      <c r="T36" s="3"/>
      <c r="W36">
        <f>SQRT(N36)*S36</f>
        <v>3683.8345876988251</v>
      </c>
    </row>
    <row r="37" spans="1:26" x14ac:dyDescent="0.35">
      <c r="A37">
        <f>B37-B36</f>
        <v>-20</v>
      </c>
      <c r="B37">
        <f t="shared" ref="B37:B85" si="1">C37/$B$31</f>
        <v>980</v>
      </c>
      <c r="C37" s="1">
        <f>C36-0.2</f>
        <v>9.8000000000000007</v>
      </c>
      <c r="D37" s="1">
        <v>1</v>
      </c>
      <c r="E37">
        <f t="shared" ref="E37:E45" si="2">SQRT(9.81*C37)</f>
        <v>9.8049987251401518</v>
      </c>
      <c r="F37">
        <f t="shared" ref="F37:F45" si="3">E37*$H$31</f>
        <v>58.829992350840911</v>
      </c>
      <c r="I37">
        <f t="shared" ref="I37:I85" si="4">ASIN((E37/$D$33)*SIN($F$31*3.14/180))</f>
        <v>3.6499119464151984E-2</v>
      </c>
      <c r="J37">
        <f t="shared" ref="J37:J85" si="5">(I37/(2*3.14)) *360</f>
        <v>2.092306211320814</v>
      </c>
      <c r="K37">
        <f t="shared" si="0"/>
        <v>1.446466772102212</v>
      </c>
      <c r="L37">
        <f t="shared" ref="L37:L45" si="6">SQRT(COS($F$31*3.14/180)/COS(J37*3.14/180))</f>
        <v>1.0000287504187415</v>
      </c>
      <c r="M37">
        <f t="shared" ref="M37:M45" si="7">$D$31*L37*K37</f>
        <v>5.7860334345104221</v>
      </c>
      <c r="N37" s="3">
        <f t="shared" ref="N37:N85" si="8">IF(M37&gt;C37*0.8,C37*0.8,M37)</f>
        <v>5.7860334345104221</v>
      </c>
      <c r="O37">
        <f t="shared" ref="O37:O85" si="9">9.81/8*1000*N37^2</f>
        <v>41052.621787590368</v>
      </c>
      <c r="P37">
        <f t="shared" ref="P37:P45" si="10">SIN(I37)*COS(I37)</f>
        <v>3.6466712362610565E-2</v>
      </c>
      <c r="S37" s="4">
        <f t="shared" ref="S37:S45" si="11">P37*O37*D37</f>
        <v>1497.0541504590974</v>
      </c>
      <c r="T37" s="7">
        <f>S37-S36</f>
        <v>-30.552125519573792</v>
      </c>
      <c r="U37">
        <f>SQRT(8*ABS(T37)/($L$31 *1000*ABS(A37)))</f>
        <v>0.49438548133677057</v>
      </c>
      <c r="W37">
        <f t="shared" ref="W37:W85" si="12">SQRT(N37)*S37</f>
        <v>3601.0402784761081</v>
      </c>
      <c r="X37">
        <f>W37-W36</f>
        <v>-82.794309222716947</v>
      </c>
    </row>
    <row r="38" spans="1:26" x14ac:dyDescent="0.35">
      <c r="A38">
        <f t="shared" ref="A38:A85" si="13">B38-B37</f>
        <v>-19.999999999999886</v>
      </c>
      <c r="B38">
        <f t="shared" si="1"/>
        <v>960.00000000000011</v>
      </c>
      <c r="C38" s="1">
        <f t="shared" ref="C38:C54" si="14">C37-0.2</f>
        <v>9.6000000000000014</v>
      </c>
      <c r="D38" s="1">
        <v>1</v>
      </c>
      <c r="E38">
        <f t="shared" si="2"/>
        <v>9.7044319771947514</v>
      </c>
      <c r="F38">
        <f t="shared" si="3"/>
        <v>58.226591863168508</v>
      </c>
      <c r="I38">
        <f t="shared" si="4"/>
        <v>3.6124595849454676E-2</v>
      </c>
      <c r="J38">
        <f t="shared" si="5"/>
        <v>2.0708367047458092</v>
      </c>
      <c r="K38">
        <f t="shared" si="0"/>
        <v>1.4390296785656758</v>
      </c>
      <c r="L38">
        <f t="shared" si="6"/>
        <v>1.0000219474319096</v>
      </c>
      <c r="M38">
        <f t="shared" si="7"/>
        <v>5.7562450462862484</v>
      </c>
      <c r="N38" s="3">
        <f t="shared" si="8"/>
        <v>5.7562450462862484</v>
      </c>
      <c r="O38">
        <f t="shared" si="9"/>
        <v>40631.005311587462</v>
      </c>
      <c r="P38">
        <f t="shared" si="10"/>
        <v>3.6093175979608282E-2</v>
      </c>
      <c r="S38" s="4">
        <f t="shared" si="11"/>
        <v>1466.502024939525</v>
      </c>
      <c r="T38" s="7">
        <f t="shared" ref="T38:T85" si="15">S38-S37</f>
        <v>-30.552125519572428</v>
      </c>
      <c r="U38">
        <f t="shared" ref="U38:U45" si="16">SQRT(8*ABS(T38)/($L$31 *1000*ABS(A38)))</f>
        <v>0.49438548133676097</v>
      </c>
      <c r="W38">
        <f t="shared" si="12"/>
        <v>3518.4574546537001</v>
      </c>
      <c r="X38">
        <f t="shared" ref="X38:X85" si="17">W38-W37</f>
        <v>-82.582823822408045</v>
      </c>
    </row>
    <row r="39" spans="1:26" x14ac:dyDescent="0.35">
      <c r="A39">
        <f t="shared" si="13"/>
        <v>-19.999999999999886</v>
      </c>
      <c r="B39">
        <f t="shared" si="1"/>
        <v>940.00000000000023</v>
      </c>
      <c r="C39" s="1">
        <f t="shared" si="14"/>
        <v>9.4000000000000021</v>
      </c>
      <c r="D39" s="1">
        <v>1</v>
      </c>
      <c r="E39">
        <f t="shared" si="2"/>
        <v>9.6028120881333514</v>
      </c>
      <c r="F39">
        <f t="shared" si="3"/>
        <v>57.616872528800108</v>
      </c>
      <c r="I39">
        <f t="shared" si="4"/>
        <v>3.5746155349608622E-2</v>
      </c>
      <c r="J39">
        <f t="shared" si="5"/>
        <v>2.04914266335336</v>
      </c>
      <c r="K39">
        <f t="shared" si="0"/>
        <v>1.431475456104556</v>
      </c>
      <c r="L39">
        <f t="shared" si="6"/>
        <v>1.0000151446764678</v>
      </c>
      <c r="M39">
        <f t="shared" si="7"/>
        <v>5.7259885413488414</v>
      </c>
      <c r="N39" s="3">
        <f t="shared" si="8"/>
        <v>5.7259885413488414</v>
      </c>
      <c r="O39">
        <f t="shared" si="9"/>
        <v>40204.991031150908</v>
      </c>
      <c r="P39">
        <f t="shared" si="10"/>
        <v>3.5715712467324606E-2</v>
      </c>
      <c r="S39" s="4">
        <f t="shared" si="11"/>
        <v>1435.9498994199505</v>
      </c>
      <c r="T39" s="7">
        <f t="shared" si="15"/>
        <v>-30.552125519574474</v>
      </c>
      <c r="U39">
        <f t="shared" si="16"/>
        <v>0.49438548133677751</v>
      </c>
      <c r="W39">
        <f t="shared" si="12"/>
        <v>3436.0899545175648</v>
      </c>
      <c r="X39">
        <f t="shared" si="17"/>
        <v>-82.367500136135277</v>
      </c>
    </row>
    <row r="40" spans="1:26" x14ac:dyDescent="0.35">
      <c r="A40">
        <f t="shared" si="13"/>
        <v>-20</v>
      </c>
      <c r="B40">
        <f t="shared" si="1"/>
        <v>920.00000000000023</v>
      </c>
      <c r="C40" s="1">
        <f t="shared" si="14"/>
        <v>9.2000000000000028</v>
      </c>
      <c r="D40" s="1">
        <v>1</v>
      </c>
      <c r="E40">
        <f t="shared" si="2"/>
        <v>9.5001052625747278</v>
      </c>
      <c r="F40">
        <f t="shared" si="3"/>
        <v>57.000631575448367</v>
      </c>
      <c r="I40">
        <f t="shared" si="4"/>
        <v>3.5363672216169935E-2</v>
      </c>
      <c r="J40">
        <f t="shared" si="5"/>
        <v>2.0272168786339453</v>
      </c>
      <c r="K40">
        <f>SQRT(E40*D40/($D$33*0.5))</f>
        <v>1.4237997078900808</v>
      </c>
      <c r="L40">
        <f t="shared" si="6"/>
        <v>1.000008342152402</v>
      </c>
      <c r="M40">
        <f t="shared" si="7"/>
        <v>5.6952463417769357</v>
      </c>
      <c r="N40" s="3">
        <f t="shared" si="8"/>
        <v>5.6952463417769357</v>
      </c>
      <c r="O40">
        <f t="shared" si="9"/>
        <v>39774.437633183275</v>
      </c>
      <c r="P40">
        <f t="shared" si="10"/>
        <v>3.5334195969319596E-2</v>
      </c>
      <c r="S40" s="4">
        <f t="shared" si="11"/>
        <v>1405.3977739003781</v>
      </c>
      <c r="T40" s="7">
        <f t="shared" si="15"/>
        <v>-30.552125519572428</v>
      </c>
      <c r="U40">
        <f t="shared" si="16"/>
        <v>0.49438548133675958</v>
      </c>
      <c r="W40">
        <f t="shared" si="12"/>
        <v>3353.9417693420924</v>
      </c>
      <c r="X40">
        <f t="shared" si="17"/>
        <v>-82.148185175472463</v>
      </c>
    </row>
    <row r="41" spans="1:26" x14ac:dyDescent="0.35">
      <c r="A41">
        <f t="shared" si="13"/>
        <v>-19.999999999999886</v>
      </c>
      <c r="B41">
        <f t="shared" si="1"/>
        <v>900.00000000000034</v>
      </c>
      <c r="C41" s="1">
        <f t="shared" si="14"/>
        <v>9.0000000000000036</v>
      </c>
      <c r="D41" s="1">
        <v>1</v>
      </c>
      <c r="E41">
        <f t="shared" si="2"/>
        <v>9.3962758580194965</v>
      </c>
      <c r="F41">
        <f t="shared" si="3"/>
        <v>56.377655148116979</v>
      </c>
      <c r="I41">
        <f t="shared" si="4"/>
        <v>3.4977013827198374E-2</v>
      </c>
      <c r="J41">
        <f t="shared" si="5"/>
        <v>2.0050517480559575</v>
      </c>
      <c r="K41">
        <f t="shared" ref="K41:K45" si="18">SQRT(E41*D41/($D$33*0.5))</f>
        <v>1.4159977720308312</v>
      </c>
      <c r="L41">
        <f t="shared" si="6"/>
        <v>1.000001539859698</v>
      </c>
      <c r="M41">
        <f t="shared" si="7"/>
        <v>5.6639998098749311</v>
      </c>
      <c r="N41" s="3">
        <f t="shared" si="8"/>
        <v>5.6639998098749311</v>
      </c>
      <c r="O41">
        <f t="shared" si="9"/>
        <v>39339.19607898032</v>
      </c>
      <c r="P41">
        <f t="shared" si="10"/>
        <v>3.494849375214891E-2</v>
      </c>
      <c r="S41" s="4">
        <f t="shared" si="11"/>
        <v>1374.8456483808045</v>
      </c>
      <c r="T41" s="7">
        <f t="shared" si="15"/>
        <v>-30.552125519573565</v>
      </c>
      <c r="U41">
        <f t="shared" si="16"/>
        <v>0.49438548133677013</v>
      </c>
      <c r="W41">
        <f t="shared" si="12"/>
        <v>3272.0170529424854</v>
      </c>
      <c r="X41">
        <f t="shared" si="17"/>
        <v>-81.92471639960695</v>
      </c>
    </row>
    <row r="42" spans="1:26" x14ac:dyDescent="0.35">
      <c r="A42">
        <f t="shared" si="13"/>
        <v>-19.999999999999886</v>
      </c>
      <c r="B42">
        <f t="shared" si="1"/>
        <v>880.00000000000045</v>
      </c>
      <c r="C42" s="1">
        <f t="shared" si="14"/>
        <v>8.8000000000000043</v>
      </c>
      <c r="D42" s="1">
        <v>1</v>
      </c>
      <c r="E42">
        <f t="shared" si="2"/>
        <v>9.2912862403436929</v>
      </c>
      <c r="F42">
        <f t="shared" si="3"/>
        <v>55.747717442062154</v>
      </c>
      <c r="I42">
        <f t="shared" si="4"/>
        <v>3.458604014950007E-2</v>
      </c>
      <c r="J42">
        <f t="shared" si="5"/>
        <v>1.9826392442388574</v>
      </c>
      <c r="K42">
        <f t="shared" si="18"/>
        <v>1.4080646992932533</v>
      </c>
      <c r="L42">
        <f t="shared" si="6"/>
        <v>0.9999947377983418</v>
      </c>
      <c r="M42">
        <f t="shared" si="7"/>
        <v>5.6322291590914313</v>
      </c>
      <c r="N42" s="3">
        <f t="shared" si="8"/>
        <v>5.6322291590914313</v>
      </c>
      <c r="O42">
        <f t="shared" si="9"/>
        <v>38899.108999762371</v>
      </c>
      <c r="P42">
        <f t="shared" si="10"/>
        <v>3.4558465667412663E-2</v>
      </c>
      <c r="S42" s="4">
        <f t="shared" si="11"/>
        <v>1344.2935228612309</v>
      </c>
      <c r="T42" s="7">
        <f t="shared" si="15"/>
        <v>-30.552125519573565</v>
      </c>
      <c r="U42">
        <f t="shared" si="16"/>
        <v>0.49438548133677013</v>
      </c>
      <c r="W42">
        <f t="shared" si="12"/>
        <v>3190.3201320489975</v>
      </c>
      <c r="X42">
        <f t="shared" si="17"/>
        <v>-81.696920893487913</v>
      </c>
    </row>
    <row r="43" spans="1:26" x14ac:dyDescent="0.35">
      <c r="A43">
        <f t="shared" si="13"/>
        <v>-20</v>
      </c>
      <c r="B43">
        <f t="shared" si="1"/>
        <v>860.00000000000045</v>
      </c>
      <c r="C43" s="1">
        <f t="shared" si="14"/>
        <v>8.600000000000005</v>
      </c>
      <c r="D43" s="1">
        <v>1</v>
      </c>
      <c r="E43">
        <f t="shared" si="2"/>
        <v>9.1850966244237231</v>
      </c>
      <c r="F43">
        <f t="shared" si="3"/>
        <v>55.110579746542342</v>
      </c>
      <c r="I43">
        <f t="shared" si="4"/>
        <v>3.4190603145537644E-2</v>
      </c>
      <c r="J43">
        <f t="shared" si="5"/>
        <v>1.9599708809543872</v>
      </c>
      <c r="K43">
        <f t="shared" si="18"/>
        <v>1.3999952283955988</v>
      </c>
      <c r="L43">
        <f t="shared" si="6"/>
        <v>0.99998793596831914</v>
      </c>
      <c r="M43">
        <f t="shared" si="7"/>
        <v>5.5999133552352411</v>
      </c>
      <c r="N43" s="3">
        <f t="shared" si="8"/>
        <v>5.5999133552352411</v>
      </c>
      <c r="O43">
        <f t="shared" si="9"/>
        <v>38454.010030006648</v>
      </c>
      <c r="P43">
        <f t="shared" si="10"/>
        <v>3.4163963558456252E-2</v>
      </c>
      <c r="S43" s="4">
        <f t="shared" si="11"/>
        <v>1313.7413973416583</v>
      </c>
      <c r="T43" s="7">
        <f t="shared" si="15"/>
        <v>-30.552125519572655</v>
      </c>
      <c r="U43">
        <f t="shared" si="16"/>
        <v>0.49438548133676141</v>
      </c>
      <c r="W43">
        <f t="shared" si="12"/>
        <v>3108.8555175938945</v>
      </c>
      <c r="X43">
        <f t="shared" si="17"/>
        <v>-81.464614455102947</v>
      </c>
    </row>
    <row r="44" spans="1:26" x14ac:dyDescent="0.35">
      <c r="A44">
        <f t="shared" si="13"/>
        <v>-19.999999999999886</v>
      </c>
      <c r="B44">
        <f t="shared" si="1"/>
        <v>840.00000000000057</v>
      </c>
      <c r="C44" s="1">
        <f t="shared" si="14"/>
        <v>8.4000000000000057</v>
      </c>
      <c r="D44" s="1">
        <v>1</v>
      </c>
      <c r="E44">
        <f t="shared" si="2"/>
        <v>9.0776648979789982</v>
      </c>
      <c r="F44">
        <f t="shared" si="3"/>
        <v>54.465989387873989</v>
      </c>
      <c r="I44">
        <f t="shared" si="4"/>
        <v>3.3790546117886393E-2</v>
      </c>
      <c r="J44">
        <f t="shared" si="5"/>
        <v>1.9370376755476275</v>
      </c>
      <c r="K44">
        <f t="shared" si="18"/>
        <v>1.3917837585478321</v>
      </c>
      <c r="L44">
        <f t="shared" si="6"/>
        <v>0.99998113436961578</v>
      </c>
      <c r="M44">
        <f t="shared" si="7"/>
        <v>5.5670300066794747</v>
      </c>
      <c r="N44" s="3">
        <f t="shared" si="8"/>
        <v>5.5670300066794747</v>
      </c>
      <c r="O44">
        <f t="shared" si="9"/>
        <v>38003.723070574437</v>
      </c>
      <c r="P44">
        <f t="shared" si="10"/>
        <v>3.3764830604600261E-2</v>
      </c>
      <c r="S44" s="4">
        <f t="shared" si="11"/>
        <v>1283.1892718220847</v>
      </c>
      <c r="T44" s="7">
        <f t="shared" si="15"/>
        <v>-30.552125519573565</v>
      </c>
      <c r="U44">
        <f t="shared" si="16"/>
        <v>0.49438548133677013</v>
      </c>
      <c r="W44">
        <f t="shared" si="12"/>
        <v>3027.6279170145685</v>
      </c>
      <c r="X44">
        <f t="shared" si="17"/>
        <v>-81.227600579326008</v>
      </c>
    </row>
    <row r="45" spans="1:26" x14ac:dyDescent="0.35">
      <c r="A45">
        <f t="shared" si="13"/>
        <v>-20</v>
      </c>
      <c r="B45">
        <f t="shared" si="1"/>
        <v>820.00000000000057</v>
      </c>
      <c r="C45" s="1">
        <f t="shared" si="14"/>
        <v>8.2000000000000064</v>
      </c>
      <c r="D45" s="1">
        <v>1</v>
      </c>
      <c r="E45">
        <f t="shared" si="2"/>
        <v>8.9689464264204446</v>
      </c>
      <c r="F45">
        <f t="shared" si="3"/>
        <v>53.813678558522668</v>
      </c>
      <c r="I45">
        <f t="shared" si="4"/>
        <v>3.3385702983005111E-2</v>
      </c>
      <c r="J45">
        <f t="shared" si="5"/>
        <v>1.9138301073060253</v>
      </c>
      <c r="K45">
        <f t="shared" si="18"/>
        <v>1.3834243188569335</v>
      </c>
      <c r="L45">
        <f t="shared" si="6"/>
        <v>0.99997433300221772</v>
      </c>
      <c r="M45">
        <f t="shared" si="7"/>
        <v>5.5335552420320377</v>
      </c>
      <c r="N45" s="3">
        <f t="shared" si="8"/>
        <v>5.5335552420320377</v>
      </c>
      <c r="O45">
        <f t="shared" si="9"/>
        <v>37548.06147238057</v>
      </c>
      <c r="P45">
        <f t="shared" si="10"/>
        <v>3.3360900594666398E-2</v>
      </c>
      <c r="S45" s="4">
        <f t="shared" si="11"/>
        <v>1252.6371463025114</v>
      </c>
      <c r="T45" s="7">
        <f t="shared" si="15"/>
        <v>-30.552125519573337</v>
      </c>
      <c r="U45">
        <f t="shared" si="16"/>
        <v>0.49438548133676691</v>
      </c>
      <c r="W45">
        <f t="shared" si="12"/>
        <v>2946.6422476906555</v>
      </c>
      <c r="X45">
        <f t="shared" si="17"/>
        <v>-80.985669323913044</v>
      </c>
    </row>
    <row r="46" spans="1:26" x14ac:dyDescent="0.35">
      <c r="A46">
        <f t="shared" si="13"/>
        <v>-19.999999999999886</v>
      </c>
      <c r="B46">
        <f t="shared" si="1"/>
        <v>800.00000000000068</v>
      </c>
      <c r="C46" s="1">
        <f t="shared" si="14"/>
        <v>8.0000000000000071</v>
      </c>
      <c r="D46" s="1">
        <v>1</v>
      </c>
      <c r="E46">
        <f t="shared" ref="E46:E54" si="19">SQRT(9.81*C46)</f>
        <v>8.8588938361400444</v>
      </c>
      <c r="F46">
        <f t="shared" ref="F46:F54" si="20">E46*$H$31</f>
        <v>53.153363016840267</v>
      </c>
      <c r="I46">
        <f t="shared" si="4"/>
        <v>3.2975897464776686E-2</v>
      </c>
      <c r="J46">
        <f t="shared" si="5"/>
        <v>1.8903380712292368</v>
      </c>
      <c r="K46">
        <f t="shared" ref="K46:K54" si="21">SQRT(E46*D46/($D$33*0.5))</f>
        <v>1.3749105341537418</v>
      </c>
      <c r="L46">
        <f t="shared" ref="L46:L54" si="22">SQRT(COS($F$31*3.14/180)/COS(J46*3.14/180))</f>
        <v>0.99996753186611065</v>
      </c>
      <c r="M46">
        <f t="shared" ref="M46:M54" si="23">$D$31*L46*K46</f>
        <v>5.4994635734977315</v>
      </c>
      <c r="N46" s="3">
        <f t="shared" si="8"/>
        <v>5.4994635734977315</v>
      </c>
      <c r="O46">
        <f t="shared" si="9"/>
        <v>37086.827129875121</v>
      </c>
      <c r="P46">
        <f t="shared" ref="P46:P54" si="24">SIN(I46)*COS(I46)</f>
        <v>3.2951997120252235E-2</v>
      </c>
      <c r="S46" s="4">
        <f t="shared" ref="S46:S54" si="25">P46*O46*D46</f>
        <v>1222.0850207829374</v>
      </c>
      <c r="T46" s="7">
        <f t="shared" si="15"/>
        <v>-30.55212551957402</v>
      </c>
      <c r="U46">
        <f t="shared" ref="U46:U54" si="26">SQRT(8*ABS(T46)/($L$31 *1000*ABS(A46)))</f>
        <v>0.49438548133677385</v>
      </c>
      <c r="W46">
        <f t="shared" si="12"/>
        <v>2865.9036516498245</v>
      </c>
      <c r="X46">
        <f t="shared" si="17"/>
        <v>-80.738596040830998</v>
      </c>
    </row>
    <row r="47" spans="1:26" x14ac:dyDescent="0.35">
      <c r="A47">
        <f t="shared" si="13"/>
        <v>-20</v>
      </c>
      <c r="B47">
        <f t="shared" si="1"/>
        <v>780.00000000000068</v>
      </c>
      <c r="C47" s="1">
        <f t="shared" si="14"/>
        <v>7.8000000000000069</v>
      </c>
      <c r="D47" s="1">
        <v>1</v>
      </c>
      <c r="E47">
        <f t="shared" si="19"/>
        <v>8.7474567732570172</v>
      </c>
      <c r="F47">
        <f t="shared" si="20"/>
        <v>52.484740639542103</v>
      </c>
      <c r="I47">
        <f t="shared" si="4"/>
        <v>3.2560942196712135E-2</v>
      </c>
      <c r="J47">
        <f t="shared" si="5"/>
        <v>1.8665508265631159</v>
      </c>
      <c r="K47">
        <f t="shared" si="21"/>
        <v>1.3662355867218563</v>
      </c>
      <c r="L47">
        <f t="shared" si="22"/>
        <v>0.99996073096128058</v>
      </c>
      <c r="M47">
        <f t="shared" si="23"/>
        <v>5.4647277438548061</v>
      </c>
      <c r="N47" s="3">
        <f t="shared" si="8"/>
        <v>5.4647277438548061</v>
      </c>
      <c r="O47">
        <f t="shared" si="9"/>
        <v>36619.809471852212</v>
      </c>
      <c r="P47">
        <f t="shared" si="24"/>
        <v>3.2537932677646389E-2</v>
      </c>
      <c r="S47" s="4">
        <f t="shared" si="25"/>
        <v>1191.5328952633649</v>
      </c>
      <c r="T47" s="7">
        <f t="shared" si="15"/>
        <v>-30.552125519572428</v>
      </c>
      <c r="U47">
        <f t="shared" si="26"/>
        <v>0.49438548133675958</v>
      </c>
      <c r="W47">
        <f t="shared" si="12"/>
        <v>2785.4175116967654</v>
      </c>
      <c r="X47">
        <f t="shared" si="17"/>
        <v>-80.486139953059137</v>
      </c>
    </row>
    <row r="48" spans="1:26" x14ac:dyDescent="0.35">
      <c r="A48">
        <f t="shared" si="13"/>
        <v>-20</v>
      </c>
      <c r="B48">
        <f t="shared" si="1"/>
        <v>760.00000000000068</v>
      </c>
      <c r="C48" s="1">
        <f t="shared" si="14"/>
        <v>7.6000000000000068</v>
      </c>
      <c r="D48" s="1">
        <v>1</v>
      </c>
      <c r="E48">
        <f t="shared" si="19"/>
        <v>8.6345816343352766</v>
      </c>
      <c r="F48">
        <f t="shared" si="20"/>
        <v>51.80748980601166</v>
      </c>
      <c r="I48">
        <f t="shared" si="4"/>
        <v>3.2140637719847112E-2</v>
      </c>
      <c r="J48">
        <f t="shared" si="5"/>
        <v>1.8424569393542929</v>
      </c>
      <c r="K48">
        <f t="shared" si="21"/>
        <v>1.3573921733182763</v>
      </c>
      <c r="L48">
        <f t="shared" si="22"/>
        <v>0.99995393028771318</v>
      </c>
      <c r="M48">
        <f t="shared" si="23"/>
        <v>5.4293185546055645</v>
      </c>
      <c r="N48" s="3">
        <f t="shared" si="8"/>
        <v>5.4293185546055645</v>
      </c>
      <c r="O48">
        <f t="shared" si="9"/>
        <v>36146.784335004944</v>
      </c>
      <c r="P48">
        <f t="shared" si="24"/>
        <v>3.2118507665410349E-2</v>
      </c>
      <c r="S48" s="4">
        <f t="shared" si="25"/>
        <v>1160.9807697437911</v>
      </c>
      <c r="T48" s="7">
        <f t="shared" si="15"/>
        <v>-30.552125519573792</v>
      </c>
      <c r="U48">
        <f t="shared" si="26"/>
        <v>0.49438548133677057</v>
      </c>
      <c r="W48">
        <f t="shared" si="12"/>
        <v>2705.1894691430416</v>
      </c>
      <c r="X48">
        <f t="shared" si="17"/>
        <v>-80.228042553723753</v>
      </c>
    </row>
    <row r="49" spans="1:24" x14ac:dyDescent="0.35">
      <c r="A49">
        <f t="shared" si="13"/>
        <v>-20</v>
      </c>
      <c r="B49">
        <f t="shared" si="1"/>
        <v>740.00000000000068</v>
      </c>
      <c r="C49" s="1">
        <f t="shared" si="14"/>
        <v>7.4000000000000066</v>
      </c>
      <c r="D49" s="1">
        <v>1</v>
      </c>
      <c r="E49">
        <f t="shared" si="19"/>
        <v>8.5202112649863366</v>
      </c>
      <c r="F49">
        <f t="shared" si="20"/>
        <v>51.12126758991802</v>
      </c>
      <c r="I49">
        <f t="shared" si="4"/>
        <v>3.1714771361125903E-2</v>
      </c>
      <c r="J49">
        <f t="shared" si="5"/>
        <v>1.8180442181537142</v>
      </c>
      <c r="K49">
        <f t="shared" si="21"/>
        <v>1.3483724567659117</v>
      </c>
      <c r="L49">
        <f t="shared" si="22"/>
        <v>0.99994712984539447</v>
      </c>
      <c r="M49">
        <f t="shared" si="23"/>
        <v>5.3932046724226268</v>
      </c>
      <c r="N49" s="3">
        <f t="shared" si="8"/>
        <v>5.3932046724226268</v>
      </c>
      <c r="O49">
        <f t="shared" si="9"/>
        <v>35667.512703133834</v>
      </c>
      <c r="P49">
        <f t="shared" si="24"/>
        <v>3.1693509262418956E-2</v>
      </c>
      <c r="S49" s="4">
        <f t="shared" si="25"/>
        <v>1130.428644224218</v>
      </c>
      <c r="T49" s="7">
        <f t="shared" si="15"/>
        <v>-30.55212551957311</v>
      </c>
      <c r="U49">
        <f t="shared" si="26"/>
        <v>0.49438548133676508</v>
      </c>
      <c r="W49">
        <f t="shared" si="12"/>
        <v>2625.2254433430803</v>
      </c>
      <c r="X49">
        <f t="shared" si="17"/>
        <v>-79.964025799961291</v>
      </c>
    </row>
    <row r="50" spans="1:24" x14ac:dyDescent="0.35">
      <c r="A50">
        <f t="shared" si="13"/>
        <v>-20.000000000000114</v>
      </c>
      <c r="B50">
        <f t="shared" si="1"/>
        <v>720.00000000000057</v>
      </c>
      <c r="C50" s="1">
        <f t="shared" si="14"/>
        <v>7.2000000000000064</v>
      </c>
      <c r="D50" s="1">
        <v>1</v>
      </c>
      <c r="E50">
        <f t="shared" si="19"/>
        <v>8.4042846215487046</v>
      </c>
      <c r="F50">
        <f t="shared" si="20"/>
        <v>50.425707729292228</v>
      </c>
      <c r="I50">
        <f t="shared" si="4"/>
        <v>3.1283115974376073E-2</v>
      </c>
      <c r="J50">
        <f t="shared" si="5"/>
        <v>1.7932996418432143</v>
      </c>
      <c r="K50">
        <f t="shared" si="21"/>
        <v>1.3391680112653506</v>
      </c>
      <c r="L50">
        <f t="shared" si="22"/>
        <v>0.99994032963431001</v>
      </c>
      <c r="M50">
        <f t="shared" si="23"/>
        <v>5.3563524104815921</v>
      </c>
      <c r="N50" s="3">
        <f t="shared" si="8"/>
        <v>5.3563524104815921</v>
      </c>
      <c r="O50">
        <f t="shared" si="9"/>
        <v>35181.739291889746</v>
      </c>
      <c r="P50">
        <f t="shared" si="24"/>
        <v>3.1262710168459266E-2</v>
      </c>
      <c r="S50" s="4">
        <f t="shared" si="25"/>
        <v>1099.8765187046445</v>
      </c>
      <c r="T50" s="7">
        <f t="shared" si="15"/>
        <v>-30.552125519573565</v>
      </c>
      <c r="U50">
        <f t="shared" si="26"/>
        <v>0.49438548133676735</v>
      </c>
      <c r="W50">
        <f t="shared" si="12"/>
        <v>2545.531653273938</v>
      </c>
      <c r="X50">
        <f t="shared" si="17"/>
        <v>-79.693790069142324</v>
      </c>
    </row>
    <row r="51" spans="1:24" x14ac:dyDescent="0.35">
      <c r="A51">
        <f t="shared" si="13"/>
        <v>-20</v>
      </c>
      <c r="B51">
        <f t="shared" si="1"/>
        <v>700.00000000000057</v>
      </c>
      <c r="C51" s="1">
        <f t="shared" si="14"/>
        <v>7.0000000000000062</v>
      </c>
      <c r="D51" s="1">
        <v>1</v>
      </c>
      <c r="E51">
        <f t="shared" si="19"/>
        <v>8.2867363901598843</v>
      </c>
      <c r="F51">
        <f t="shared" si="20"/>
        <v>49.720418340959306</v>
      </c>
      <c r="I51">
        <f t="shared" si="4"/>
        <v>3.084542852272136E-2</v>
      </c>
      <c r="J51">
        <f t="shared" si="5"/>
        <v>1.768209278372562</v>
      </c>
      <c r="K51">
        <f t="shared" si="21"/>
        <v>1.3297697604116292</v>
      </c>
      <c r="L51">
        <f t="shared" si="22"/>
        <v>0.99993352965444604</v>
      </c>
      <c r="M51">
        <f t="shared" si="23"/>
        <v>5.3187254806245896</v>
      </c>
      <c r="N51" s="3">
        <f t="shared" si="8"/>
        <v>5.3187254806245896</v>
      </c>
      <c r="O51">
        <f t="shared" si="9"/>
        <v>34689.190955273269</v>
      </c>
      <c r="P51">
        <f t="shared" si="24"/>
        <v>3.0825867186231336E-2</v>
      </c>
      <c r="S51" s="4">
        <f t="shared" si="25"/>
        <v>1069.3243931850711</v>
      </c>
      <c r="T51" s="7">
        <f t="shared" si="15"/>
        <v>-30.552125519573337</v>
      </c>
      <c r="U51">
        <f t="shared" si="26"/>
        <v>0.49438548133676691</v>
      </c>
      <c r="W51">
        <f t="shared" si="12"/>
        <v>2466.1146414354207</v>
      </c>
      <c r="X51">
        <f t="shared" si="17"/>
        <v>-79.417011838517283</v>
      </c>
    </row>
    <row r="52" spans="1:24" x14ac:dyDescent="0.35">
      <c r="A52">
        <f t="shared" si="13"/>
        <v>-20</v>
      </c>
      <c r="B52">
        <f t="shared" si="1"/>
        <v>680.00000000000057</v>
      </c>
      <c r="C52" s="1">
        <f t="shared" si="14"/>
        <v>6.800000000000006</v>
      </c>
      <c r="D52" s="1">
        <v>1</v>
      </c>
      <c r="E52">
        <f t="shared" si="19"/>
        <v>8.1674965564731075</v>
      </c>
      <c r="F52">
        <f t="shared" si="20"/>
        <v>49.004979338838645</v>
      </c>
      <c r="I52">
        <f t="shared" si="4"/>
        <v>3.0401448477320597E-2</v>
      </c>
      <c r="J52">
        <f t="shared" si="5"/>
        <v>1.7427581929674225</v>
      </c>
      <c r="K52">
        <f t="shared" si="21"/>
        <v>1.3201679067039032</v>
      </c>
      <c r="L52">
        <f t="shared" si="22"/>
        <v>0.99992672990578813</v>
      </c>
      <c r="M52">
        <f t="shared" si="23"/>
        <v>5.2802847115080143</v>
      </c>
      <c r="N52" s="3">
        <f t="shared" si="8"/>
        <v>5.2802847115080143</v>
      </c>
      <c r="O52">
        <f t="shared" si="9"/>
        <v>34189.574885660193</v>
      </c>
      <c r="P52">
        <f t="shared" si="24"/>
        <v>3.0382719619634114E-2</v>
      </c>
      <c r="S52" s="4">
        <f t="shared" si="25"/>
        <v>1038.7722676654978</v>
      </c>
      <c r="T52" s="7">
        <f t="shared" si="15"/>
        <v>-30.552125519573337</v>
      </c>
      <c r="U52">
        <f t="shared" si="26"/>
        <v>0.49438548133676691</v>
      </c>
      <c r="W52">
        <f t="shared" si="12"/>
        <v>2386.98130039338</v>
      </c>
      <c r="X52">
        <f t="shared" si="17"/>
        <v>-79.133341042040684</v>
      </c>
    </row>
    <row r="53" spans="1:24" x14ac:dyDescent="0.35">
      <c r="A53">
        <f t="shared" si="13"/>
        <v>-20</v>
      </c>
      <c r="B53">
        <f t="shared" si="1"/>
        <v>660.00000000000057</v>
      </c>
      <c r="C53" s="1">
        <f t="shared" si="14"/>
        <v>6.6000000000000059</v>
      </c>
      <c r="D53" s="1">
        <v>1</v>
      </c>
      <c r="E53">
        <f t="shared" si="19"/>
        <v>8.0464899179704474</v>
      </c>
      <c r="F53">
        <f t="shared" si="20"/>
        <v>48.278939507822685</v>
      </c>
      <c r="I53">
        <f t="shared" si="4"/>
        <v>2.995089600248052E-2</v>
      </c>
      <c r="J53">
        <f t="shared" si="5"/>
        <v>1.7169303440912398</v>
      </c>
      <c r="K53">
        <f t="shared" si="21"/>
        <v>1.3103518510924386</v>
      </c>
      <c r="L53">
        <f t="shared" si="22"/>
        <v>0.99991993038832228</v>
      </c>
      <c r="M53">
        <f t="shared" si="23"/>
        <v>5.2409877269142413</v>
      </c>
      <c r="N53" s="3">
        <f t="shared" si="8"/>
        <v>5.2409877269142413</v>
      </c>
      <c r="O53">
        <f t="shared" si="9"/>
        <v>33682.576573682571</v>
      </c>
      <c r="P53">
        <f t="shared" si="24"/>
        <v>2.9932987458378801E-2</v>
      </c>
      <c r="S53" s="4">
        <f t="shared" si="25"/>
        <v>1008.220142145924</v>
      </c>
      <c r="T53" s="7">
        <f t="shared" si="15"/>
        <v>-30.552125519573792</v>
      </c>
      <c r="U53">
        <f t="shared" si="26"/>
        <v>0.49438548133677057</v>
      </c>
      <c r="W53">
        <f t="shared" si="12"/>
        <v>2308.1389023448273</v>
      </c>
      <c r="X53">
        <f t="shared" si="17"/>
        <v>-78.842398048552695</v>
      </c>
    </row>
    <row r="54" spans="1:24" x14ac:dyDescent="0.35">
      <c r="A54">
        <f t="shared" si="13"/>
        <v>-20</v>
      </c>
      <c r="B54">
        <f t="shared" si="1"/>
        <v>640.00000000000057</v>
      </c>
      <c r="C54" s="1">
        <f t="shared" si="14"/>
        <v>6.4000000000000057</v>
      </c>
      <c r="D54" s="1">
        <v>1</v>
      </c>
      <c r="E54">
        <f t="shared" si="19"/>
        <v>7.9236355292252085</v>
      </c>
      <c r="F54">
        <f t="shared" si="20"/>
        <v>47.541813175351251</v>
      </c>
      <c r="I54">
        <f t="shared" si="4"/>
        <v>2.9493469891240832E-2</v>
      </c>
      <c r="J54">
        <f t="shared" si="5"/>
        <v>1.6907084651029776</v>
      </c>
      <c r="K54">
        <f t="shared" si="21"/>
        <v>1.3003101008059756</v>
      </c>
      <c r="L54">
        <f t="shared" si="22"/>
        <v>0.99991313110203417</v>
      </c>
      <c r="M54">
        <f t="shared" si="23"/>
        <v>5.2007885772020188</v>
      </c>
      <c r="N54" s="3">
        <f t="shared" si="8"/>
        <v>5.1200000000000045</v>
      </c>
      <c r="O54">
        <f t="shared" si="9"/>
        <v>32145.408000000058</v>
      </c>
      <c r="P54">
        <f t="shared" si="24"/>
        <v>2.9476369313021975E-2</v>
      </c>
      <c r="S54" s="4">
        <f t="shared" si="25"/>
        <v>947.52991792577279</v>
      </c>
      <c r="T54" s="7">
        <f t="shared" si="15"/>
        <v>-60.690224220151208</v>
      </c>
      <c r="U54">
        <f t="shared" si="26"/>
        <v>0.69679393923972222</v>
      </c>
      <c r="W54">
        <f t="shared" si="12"/>
        <v>2144.0154570958302</v>
      </c>
      <c r="X54">
        <f t="shared" si="17"/>
        <v>-164.12344524899709</v>
      </c>
    </row>
    <row r="55" spans="1:24" x14ac:dyDescent="0.35">
      <c r="A55">
        <f t="shared" si="13"/>
        <v>-20</v>
      </c>
      <c r="B55">
        <f t="shared" si="1"/>
        <v>620.00000000000057</v>
      </c>
      <c r="C55" s="1">
        <f t="shared" ref="C55:C72" si="27">C54-0.2</f>
        <v>6.2000000000000055</v>
      </c>
      <c r="D55" s="1">
        <v>1</v>
      </c>
      <c r="E55">
        <f t="shared" ref="E55:E72" si="28">SQRT(9.81*C55)</f>
        <v>7.7988460684898797</v>
      </c>
      <c r="F55">
        <f t="shared" ref="F55:F72" si="29">E55*$H$31</f>
        <v>46.793076410939278</v>
      </c>
      <c r="I55">
        <f t="shared" si="4"/>
        <v>2.9028845208173563E-2</v>
      </c>
      <c r="J55">
        <f t="shared" si="5"/>
        <v>1.6640739291309685</v>
      </c>
      <c r="K55">
        <f t="shared" ref="K55:K72" si="30">SQRT(E55*D55/($D$33*0.5))</f>
        <v>1.2900301633272522</v>
      </c>
      <c r="L55">
        <f t="shared" ref="L55:L72" si="31">SQRT(COS($F$31*3.14/180)/COS(J55*3.14/180))</f>
        <v>0.99990633204690982</v>
      </c>
      <c r="M55">
        <f t="shared" ref="M55:M72" si="32">$D$31*L55*K55</f>
        <v>5.1596373153697153</v>
      </c>
      <c r="N55" s="3">
        <f t="shared" si="8"/>
        <v>4.9600000000000044</v>
      </c>
      <c r="O55">
        <f t="shared" si="9"/>
        <v>30167.712000000054</v>
      </c>
      <c r="P55">
        <f t="shared" ref="P55:P72" si="33">SIN(I55)*COS(I55)</f>
        <v>2.9012540057152911E-2</v>
      </c>
      <c r="S55" s="4">
        <f t="shared" ref="S55:S72" si="34">P55*O55*D55</f>
        <v>875.24195283265408</v>
      </c>
      <c r="T55" s="7">
        <f t="shared" si="15"/>
        <v>-72.287965093118714</v>
      </c>
      <c r="U55">
        <f t="shared" ref="U55:U72" si="35">SQRT(8*ABS(T55)/($L$31 *1000*ABS(A55)))</f>
        <v>0.76046283324364361</v>
      </c>
      <c r="W55">
        <f t="shared" si="12"/>
        <v>1949.2563815341634</v>
      </c>
      <c r="X55">
        <f t="shared" si="17"/>
        <v>-194.7590755616668</v>
      </c>
    </row>
    <row r="56" spans="1:24" x14ac:dyDescent="0.35">
      <c r="A56">
        <f t="shared" si="13"/>
        <v>-20</v>
      </c>
      <c r="B56">
        <f t="shared" si="1"/>
        <v>600.00000000000057</v>
      </c>
      <c r="C56" s="1">
        <f t="shared" si="27"/>
        <v>6.0000000000000053</v>
      </c>
      <c r="D56" s="1">
        <v>1</v>
      </c>
      <c r="E56">
        <f t="shared" si="28"/>
        <v>7.6720271115266572</v>
      </c>
      <c r="F56">
        <f t="shared" si="29"/>
        <v>46.032162669159945</v>
      </c>
      <c r="I56">
        <f t="shared" si="4"/>
        <v>2.855667058698658E-2</v>
      </c>
      <c r="J56">
        <f t="shared" si="5"/>
        <v>1.6370065941584662</v>
      </c>
      <c r="K56">
        <f t="shared" si="30"/>
        <v>1.2794984239141354</v>
      </c>
      <c r="L56">
        <f t="shared" si="31"/>
        <v>0.99989953322293501</v>
      </c>
      <c r="M56">
        <f t="shared" si="32"/>
        <v>5.1174795073248998</v>
      </c>
      <c r="N56" s="3">
        <f t="shared" si="8"/>
        <v>4.8000000000000043</v>
      </c>
      <c r="O56">
        <f t="shared" si="9"/>
        <v>28252.80000000005</v>
      </c>
      <c r="P56">
        <f t="shared" si="33"/>
        <v>2.8541148124316559E-2</v>
      </c>
      <c r="S56" s="4">
        <f t="shared" si="34"/>
        <v>806.36734972669228</v>
      </c>
      <c r="T56" s="7">
        <f t="shared" si="15"/>
        <v>-68.874603105961796</v>
      </c>
      <c r="U56">
        <f t="shared" si="35"/>
        <v>0.7422916036489261</v>
      </c>
      <c r="W56">
        <f t="shared" si="12"/>
        <v>1766.6623483238675</v>
      </c>
      <c r="X56">
        <f t="shared" si="17"/>
        <v>-182.59403321029595</v>
      </c>
    </row>
    <row r="57" spans="1:24" x14ac:dyDescent="0.35">
      <c r="A57">
        <f t="shared" si="13"/>
        <v>-20.000000000000114</v>
      </c>
      <c r="B57">
        <f t="shared" si="1"/>
        <v>580.00000000000045</v>
      </c>
      <c r="C57" s="1">
        <f t="shared" si="27"/>
        <v>5.8000000000000052</v>
      </c>
      <c r="D57" s="1">
        <v>1</v>
      </c>
      <c r="E57">
        <f t="shared" si="28"/>
        <v>7.5430762955176354</v>
      </c>
      <c r="F57">
        <f t="shared" si="29"/>
        <v>45.25845777310581</v>
      </c>
      <c r="I57">
        <f t="shared" si="4"/>
        <v>2.8076565119059097E-2</v>
      </c>
      <c r="J57">
        <f t="shared" si="5"/>
        <v>1.6094846246594388</v>
      </c>
      <c r="K57">
        <f t="shared" si="30"/>
        <v>1.2687000034703499</v>
      </c>
      <c r="L57">
        <f t="shared" si="31"/>
        <v>0.99989273463009554</v>
      </c>
      <c r="M57">
        <f t="shared" si="32"/>
        <v>5.0742556635807192</v>
      </c>
      <c r="N57" s="3">
        <f t="shared" si="8"/>
        <v>4.6400000000000041</v>
      </c>
      <c r="O57">
        <f t="shared" si="9"/>
        <v>26400.672000000046</v>
      </c>
      <c r="P57">
        <f t="shared" si="33"/>
        <v>2.8061812395789629E-2</v>
      </c>
      <c r="S57" s="4">
        <f t="shared" si="34"/>
        <v>740.85070478677744</v>
      </c>
      <c r="T57" s="7">
        <f t="shared" si="15"/>
        <v>-65.516644939914841</v>
      </c>
      <c r="U57">
        <f t="shared" si="35"/>
        <v>0.72397041342814261</v>
      </c>
      <c r="W57">
        <f t="shared" si="12"/>
        <v>1595.8412571034196</v>
      </c>
      <c r="X57">
        <f t="shared" si="17"/>
        <v>-170.8210912204479</v>
      </c>
    </row>
    <row r="58" spans="1:24" x14ac:dyDescent="0.35">
      <c r="A58">
        <f t="shared" si="13"/>
        <v>-20</v>
      </c>
      <c r="B58">
        <f t="shared" si="1"/>
        <v>560.00000000000045</v>
      </c>
      <c r="C58" s="1">
        <f t="shared" si="27"/>
        <v>5.600000000000005</v>
      </c>
      <c r="D58" s="1">
        <v>1</v>
      </c>
      <c r="E58">
        <f t="shared" si="28"/>
        <v>7.4118823520074875</v>
      </c>
      <c r="F58">
        <f t="shared" si="29"/>
        <v>44.471294112044923</v>
      </c>
      <c r="I58">
        <f t="shared" si="4"/>
        <v>2.758811475458145E-2</v>
      </c>
      <c r="J58">
        <f t="shared" si="5"/>
        <v>1.5814842852944782</v>
      </c>
      <c r="K58">
        <f t="shared" si="30"/>
        <v>1.2576185928154615</v>
      </c>
      <c r="L58">
        <f t="shared" si="31"/>
        <v>0.99988593626837741</v>
      </c>
      <c r="M58">
        <f t="shared" si="32"/>
        <v>5.0299005765832279</v>
      </c>
      <c r="N58" s="3">
        <f t="shared" si="8"/>
        <v>4.480000000000004</v>
      </c>
      <c r="O58">
        <f t="shared" si="9"/>
        <v>24611.328000000041</v>
      </c>
      <c r="P58">
        <f t="shared" si="33"/>
        <v>2.757411860086998E-2</v>
      </c>
      <c r="S58" s="4">
        <f t="shared" si="34"/>
        <v>678.63567719691332</v>
      </c>
      <c r="T58" s="7">
        <f t="shared" si="15"/>
        <v>-62.215027589864121</v>
      </c>
      <c r="U58">
        <f t="shared" si="35"/>
        <v>0.70549289203996446</v>
      </c>
      <c r="W58">
        <f t="shared" si="12"/>
        <v>1436.4009861431525</v>
      </c>
      <c r="X58">
        <f t="shared" si="17"/>
        <v>-159.44027096026707</v>
      </c>
    </row>
    <row r="59" spans="1:24" x14ac:dyDescent="0.35">
      <c r="A59">
        <f t="shared" si="13"/>
        <v>-20</v>
      </c>
      <c r="B59">
        <f t="shared" si="1"/>
        <v>540.00000000000045</v>
      </c>
      <c r="C59" s="1">
        <f t="shared" si="27"/>
        <v>5.4000000000000048</v>
      </c>
      <c r="D59" s="1">
        <v>1</v>
      </c>
      <c r="E59">
        <f t="shared" si="28"/>
        <v>7.2783239828960653</v>
      </c>
      <c r="F59">
        <f t="shared" si="29"/>
        <v>43.669943897376392</v>
      </c>
      <c r="I59">
        <f t="shared" si="4"/>
        <v>2.7090868119604102E-2</v>
      </c>
      <c r="J59">
        <f t="shared" si="5"/>
        <v>1.552979701123802</v>
      </c>
      <c r="K59">
        <f t="shared" si="30"/>
        <v>1.2462362584376303</v>
      </c>
      <c r="L59">
        <f t="shared" si="31"/>
        <v>0.9998791381377663</v>
      </c>
      <c r="M59">
        <f t="shared" si="32"/>
        <v>4.9843425440106097</v>
      </c>
      <c r="N59" s="3">
        <f t="shared" si="8"/>
        <v>4.3200000000000038</v>
      </c>
      <c r="O59">
        <f t="shared" si="9"/>
        <v>22884.76800000004</v>
      </c>
      <c r="P59">
        <f t="shared" si="33"/>
        <v>2.707761513296977E-2</v>
      </c>
      <c r="S59" s="4">
        <f t="shared" si="34"/>
        <v>619.66494031130344</v>
      </c>
      <c r="T59" s="7">
        <f t="shared" si="15"/>
        <v>-58.970736885609881</v>
      </c>
      <c r="U59">
        <f t="shared" si="35"/>
        <v>0.68685216392239679</v>
      </c>
      <c r="W59">
        <f t="shared" si="12"/>
        <v>1287.9493923459765</v>
      </c>
      <c r="X59">
        <f t="shared" si="17"/>
        <v>-148.45159379717597</v>
      </c>
    </row>
    <row r="60" spans="1:24" x14ac:dyDescent="0.35">
      <c r="A60">
        <f t="shared" si="13"/>
        <v>-20</v>
      </c>
      <c r="B60">
        <f t="shared" si="1"/>
        <v>520.00000000000045</v>
      </c>
      <c r="C60" s="1">
        <f t="shared" si="27"/>
        <v>5.2000000000000046</v>
      </c>
      <c r="D60" s="1">
        <v>1</v>
      </c>
      <c r="E60">
        <f t="shared" si="28"/>
        <v>7.1422685471774336</v>
      </c>
      <c r="F60">
        <f t="shared" si="29"/>
        <v>42.853611283064602</v>
      </c>
      <c r="I60">
        <f t="shared" si="4"/>
        <v>2.6584331628777092E-2</v>
      </c>
      <c r="J60">
        <f t="shared" si="5"/>
        <v>1.5239425774458204</v>
      </c>
      <c r="K60">
        <f t="shared" si="30"/>
        <v>1.2345332135649412</v>
      </c>
      <c r="L60">
        <f t="shared" si="31"/>
        <v>0.99987234023824823</v>
      </c>
      <c r="M60">
        <f t="shared" si="32"/>
        <v>4.9375024533960916</v>
      </c>
      <c r="N60" s="3">
        <f t="shared" si="8"/>
        <v>4.1600000000000037</v>
      </c>
      <c r="O60">
        <f t="shared" si="9"/>
        <v>21220.992000000038</v>
      </c>
      <c r="P60">
        <f t="shared" si="33"/>
        <v>2.6571808161276127E-2</v>
      </c>
      <c r="S60" s="4">
        <f t="shared" si="34"/>
        <v>563.8801284159764</v>
      </c>
      <c r="T60" s="7">
        <f t="shared" si="15"/>
        <v>-55.784811895327039</v>
      </c>
      <c r="U60">
        <f t="shared" si="35"/>
        <v>0.66804078854708893</v>
      </c>
      <c r="W60">
        <f t="shared" si="12"/>
        <v>1150.0943112481082</v>
      </c>
      <c r="X60">
        <f t="shared" si="17"/>
        <v>-137.85508109786838</v>
      </c>
    </row>
    <row r="61" spans="1:24" x14ac:dyDescent="0.35">
      <c r="A61">
        <f t="shared" si="13"/>
        <v>-20</v>
      </c>
      <c r="B61">
        <f t="shared" si="1"/>
        <v>500.00000000000045</v>
      </c>
      <c r="C61" s="1">
        <f t="shared" si="27"/>
        <v>5.0000000000000044</v>
      </c>
      <c r="D61" s="1">
        <v>1</v>
      </c>
      <c r="E61">
        <f t="shared" si="28"/>
        <v>7.0035705179572547</v>
      </c>
      <c r="F61">
        <f t="shared" si="29"/>
        <v>42.02142310774353</v>
      </c>
      <c r="I61">
        <f t="shared" si="4"/>
        <v>2.606796374317636E-2</v>
      </c>
      <c r="J61">
        <f t="shared" si="5"/>
        <v>1.4943418706279443</v>
      </c>
      <c r="K61">
        <f t="shared" si="30"/>
        <v>1.2224875467656082</v>
      </c>
      <c r="L61">
        <f t="shared" si="31"/>
        <v>0.99986554256980897</v>
      </c>
      <c r="M61">
        <f t="shared" si="32"/>
        <v>4.8892926969265185</v>
      </c>
      <c r="N61" s="3">
        <f t="shared" si="8"/>
        <v>4.0000000000000036</v>
      </c>
      <c r="O61">
        <f t="shared" si="9"/>
        <v>19620.000000000036</v>
      </c>
      <c r="P61">
        <f t="shared" si="33"/>
        <v>2.6056155887354635E-2</v>
      </c>
      <c r="S61" s="4">
        <f t="shared" si="34"/>
        <v>511.22177850989891</v>
      </c>
      <c r="T61" s="7">
        <f t="shared" si="15"/>
        <v>-52.65834990607749</v>
      </c>
      <c r="U61">
        <f t="shared" si="35"/>
        <v>0.6490506908159176</v>
      </c>
      <c r="W61">
        <f t="shared" si="12"/>
        <v>1022.4435570197983</v>
      </c>
      <c r="X61">
        <f t="shared" si="17"/>
        <v>-127.65075422830989</v>
      </c>
    </row>
    <row r="62" spans="1:24" x14ac:dyDescent="0.35">
      <c r="A62">
        <f t="shared" si="13"/>
        <v>-20.000000000000057</v>
      </c>
      <c r="B62">
        <f t="shared" si="1"/>
        <v>480.0000000000004</v>
      </c>
      <c r="C62" s="1">
        <f t="shared" si="27"/>
        <v>4.8000000000000043</v>
      </c>
      <c r="D62" s="1">
        <v>1</v>
      </c>
      <c r="E62">
        <f t="shared" si="28"/>
        <v>6.8620696586379859</v>
      </c>
      <c r="F62">
        <f t="shared" si="29"/>
        <v>41.172417951827917</v>
      </c>
      <c r="I62">
        <f t="shared" si="4"/>
        <v>2.5541168183006308E-2</v>
      </c>
      <c r="J62">
        <f t="shared" si="5"/>
        <v>1.4641433990258392</v>
      </c>
      <c r="K62">
        <f t="shared" si="30"/>
        <v>1.2100748981495819</v>
      </c>
      <c r="L62">
        <f t="shared" si="31"/>
        <v>0.99985874513243433</v>
      </c>
      <c r="M62">
        <f t="shared" si="32"/>
        <v>4.8396158767203969</v>
      </c>
      <c r="N62" s="3">
        <f t="shared" si="8"/>
        <v>3.8400000000000034</v>
      </c>
      <c r="O62">
        <f t="shared" si="9"/>
        <v>18081.79200000003</v>
      </c>
      <c r="P62">
        <f t="shared" si="33"/>
        <v>2.5530061756459343E-2</v>
      </c>
      <c r="S62" s="4">
        <f t="shared" si="34"/>
        <v>461.62926642745327</v>
      </c>
      <c r="T62" s="7">
        <f t="shared" si="15"/>
        <v>-49.592512082445637</v>
      </c>
      <c r="U62">
        <f t="shared" si="35"/>
        <v>0.62987307980224394</v>
      </c>
      <c r="W62">
        <f t="shared" si="12"/>
        <v>904.60492246605611</v>
      </c>
      <c r="X62">
        <f t="shared" si="17"/>
        <v>-117.83863455374217</v>
      </c>
    </row>
    <row r="63" spans="1:24" x14ac:dyDescent="0.35">
      <c r="A63">
        <f t="shared" si="13"/>
        <v>-20</v>
      </c>
      <c r="B63">
        <f t="shared" si="1"/>
        <v>460.0000000000004</v>
      </c>
      <c r="C63" s="1">
        <f t="shared" si="27"/>
        <v>4.6000000000000041</v>
      </c>
      <c r="D63" s="1">
        <v>1</v>
      </c>
      <c r="E63">
        <f t="shared" si="28"/>
        <v>6.7175888531525985</v>
      </c>
      <c r="F63">
        <f t="shared" si="29"/>
        <v>40.305533118915591</v>
      </c>
      <c r="I63">
        <f t="shared" si="4"/>
        <v>2.5003285852833915E-2</v>
      </c>
      <c r="J63">
        <f t="shared" si="5"/>
        <v>1.4333093800987595</v>
      </c>
      <c r="K63">
        <f t="shared" si="30"/>
        <v>1.197268070404055</v>
      </c>
      <c r="L63">
        <f t="shared" si="31"/>
        <v>0.99985194792611043</v>
      </c>
      <c r="M63">
        <f t="shared" si="32"/>
        <v>4.78836324953292</v>
      </c>
      <c r="N63" s="3">
        <f t="shared" si="8"/>
        <v>3.6800000000000033</v>
      </c>
      <c r="O63">
        <f t="shared" si="9"/>
        <v>16606.368000000028</v>
      </c>
      <c r="P63">
        <f t="shared" si="33"/>
        <v>2.4992866381173016E-2</v>
      </c>
      <c r="S63" s="4">
        <f t="shared" si="34"/>
        <v>415.04073650058808</v>
      </c>
      <c r="T63" s="7">
        <f t="shared" si="15"/>
        <v>-46.588529926865192</v>
      </c>
      <c r="U63">
        <f t="shared" si="35"/>
        <v>0.61049835332695335</v>
      </c>
      <c r="W63">
        <f t="shared" si="12"/>
        <v>796.18617902737969</v>
      </c>
      <c r="X63">
        <f t="shared" si="17"/>
        <v>-108.41874343867642</v>
      </c>
    </row>
    <row r="64" spans="1:24" x14ac:dyDescent="0.35">
      <c r="A64">
        <f t="shared" si="13"/>
        <v>-20</v>
      </c>
      <c r="B64">
        <f t="shared" si="1"/>
        <v>440.0000000000004</v>
      </c>
      <c r="C64" s="1">
        <f t="shared" si="27"/>
        <v>4.4000000000000039</v>
      </c>
      <c r="D64" s="1">
        <v>1</v>
      </c>
      <c r="E64">
        <f t="shared" si="28"/>
        <v>6.5699315064922885</v>
      </c>
      <c r="F64">
        <f t="shared" si="29"/>
        <v>39.419589038953731</v>
      </c>
      <c r="I64">
        <f t="shared" si="4"/>
        <v>2.445358516765684E-2</v>
      </c>
      <c r="J64">
        <f t="shared" si="5"/>
        <v>1.4017978758529397</v>
      </c>
      <c r="K64">
        <f t="shared" si="30"/>
        <v>1.1840365580809964</v>
      </c>
      <c r="L64">
        <f t="shared" si="31"/>
        <v>0.99984515095082283</v>
      </c>
      <c r="M64">
        <f t="shared" si="32"/>
        <v>4.7354128445831458</v>
      </c>
      <c r="N64" s="3">
        <f t="shared" si="8"/>
        <v>3.5200000000000031</v>
      </c>
      <c r="O64">
        <f t="shared" si="9"/>
        <v>15193.728000000028</v>
      </c>
      <c r="P64">
        <f t="shared" si="33"/>
        <v>2.4443837865641027E-2</v>
      </c>
      <c r="S64" s="4">
        <f t="shared" si="34"/>
        <v>371.393023806651</v>
      </c>
      <c r="T64" s="7">
        <f t="shared" si="15"/>
        <v>-43.647712693937081</v>
      </c>
      <c r="U64">
        <f t="shared" si="35"/>
        <v>0.59091598518867017</v>
      </c>
      <c r="W64">
        <f t="shared" si="12"/>
        <v>696.79507678047787</v>
      </c>
      <c r="X64">
        <f t="shared" si="17"/>
        <v>-99.391102246901823</v>
      </c>
    </row>
    <row r="65" spans="1:38" x14ac:dyDescent="0.35">
      <c r="A65">
        <f t="shared" si="13"/>
        <v>-20.000000000000057</v>
      </c>
      <c r="B65">
        <f t="shared" si="1"/>
        <v>420.00000000000034</v>
      </c>
      <c r="C65" s="1">
        <f t="shared" si="27"/>
        <v>4.2000000000000037</v>
      </c>
      <c r="D65" s="1">
        <v>1</v>
      </c>
      <c r="E65">
        <f t="shared" si="28"/>
        <v>6.4188784067000402</v>
      </c>
      <c r="F65">
        <f t="shared" si="29"/>
        <v>38.513270440200245</v>
      </c>
      <c r="I65">
        <f t="shared" si="4"/>
        <v>2.3891250374794951E-2</v>
      </c>
      <c r="J65">
        <f t="shared" si="5"/>
        <v>1.369562123395889</v>
      </c>
      <c r="K65">
        <f t="shared" si="30"/>
        <v>1.1703459733712136</v>
      </c>
      <c r="L65">
        <f t="shared" si="31"/>
        <v>0.99983835420655753</v>
      </c>
      <c r="M65">
        <f t="shared" si="32"/>
        <v>4.6806271674709832</v>
      </c>
      <c r="N65" s="3">
        <f t="shared" si="8"/>
        <v>3.360000000000003</v>
      </c>
      <c r="O65">
        <f t="shared" si="9"/>
        <v>13843.872000000025</v>
      </c>
      <c r="P65">
        <f t="shared" si="33"/>
        <v>2.3882160125339624E-2</v>
      </c>
      <c r="S65" s="4">
        <f t="shared" si="34"/>
        <v>330.62156785870627</v>
      </c>
      <c r="T65" s="7">
        <f t="shared" si="15"/>
        <v>-40.77145594794473</v>
      </c>
      <c r="U65">
        <f t="shared" si="35"/>
        <v>0.57111439097921257</v>
      </c>
      <c r="W65">
        <f t="shared" si="12"/>
        <v>606.03934443900039</v>
      </c>
      <c r="X65">
        <f t="shared" si="17"/>
        <v>-90.755732341477483</v>
      </c>
    </row>
    <row r="66" spans="1:38" x14ac:dyDescent="0.35">
      <c r="A66">
        <f t="shared" si="13"/>
        <v>-20</v>
      </c>
      <c r="B66">
        <f t="shared" si="1"/>
        <v>400.00000000000034</v>
      </c>
      <c r="C66" s="1">
        <f t="shared" si="27"/>
        <v>4.0000000000000036</v>
      </c>
      <c r="D66" s="1">
        <v>1</v>
      </c>
      <c r="E66">
        <f t="shared" si="28"/>
        <v>6.2641839053463331</v>
      </c>
      <c r="F66">
        <f t="shared" si="29"/>
        <v>37.585103432078</v>
      </c>
      <c r="I66">
        <f t="shared" si="4"/>
        <v>2.3315367339481589E-2</v>
      </c>
      <c r="J66">
        <f t="shared" si="5"/>
        <v>1.3365497200976706</v>
      </c>
      <c r="K66">
        <f t="shared" si="30"/>
        <v>1.1561573394644513</v>
      </c>
      <c r="L66">
        <f t="shared" si="31"/>
        <v>0.99983155769330034</v>
      </c>
      <c r="M66">
        <f t="shared" si="32"/>
        <v>4.6238503746211368</v>
      </c>
      <c r="N66" s="3">
        <f>IF(M66&gt;C66*0.8,C66*0.8,M66)</f>
        <v>3.2000000000000028</v>
      </c>
      <c r="O66">
        <f t="shared" si="9"/>
        <v>12556.800000000023</v>
      </c>
      <c r="P66">
        <f t="shared" si="33"/>
        <v>2.3306918670193518E-2</v>
      </c>
      <c r="S66" s="4">
        <f t="shared" si="34"/>
        <v>292.66031635788653</v>
      </c>
      <c r="T66" s="7">
        <f t="shared" si="15"/>
        <v>-37.961251500819742</v>
      </c>
      <c r="U66">
        <f t="shared" si="35"/>
        <v>0.55108076722614618</v>
      </c>
      <c r="W66">
        <f t="shared" si="12"/>
        <v>523.52668935426266</v>
      </c>
      <c r="X66">
        <f t="shared" si="17"/>
        <v>-82.51265508473773</v>
      </c>
    </row>
    <row r="67" spans="1:38" x14ac:dyDescent="0.35">
      <c r="A67">
        <f t="shared" si="13"/>
        <v>-20</v>
      </c>
      <c r="B67">
        <f t="shared" si="1"/>
        <v>380.00000000000034</v>
      </c>
      <c r="C67" s="1">
        <f t="shared" si="27"/>
        <v>3.8000000000000034</v>
      </c>
      <c r="D67" s="1">
        <v>1</v>
      </c>
      <c r="E67">
        <f t="shared" si="28"/>
        <v>6.1055712263472968</v>
      </c>
      <c r="F67">
        <f t="shared" si="29"/>
        <v>36.633427358083779</v>
      </c>
      <c r="I67">
        <f t="shared" si="4"/>
        <v>2.2724906086536059E-2</v>
      </c>
      <c r="J67">
        <f t="shared" si="5"/>
        <v>1.3027016227950607</v>
      </c>
      <c r="K67">
        <f t="shared" si="30"/>
        <v>1.1414262126367873</v>
      </c>
      <c r="L67">
        <f t="shared" si="31"/>
        <v>0.99982476141103727</v>
      </c>
      <c r="M67">
        <f t="shared" si="32"/>
        <v>4.5649047628715191</v>
      </c>
      <c r="N67" s="3">
        <f t="shared" si="8"/>
        <v>3.0400000000000027</v>
      </c>
      <c r="O67">
        <f t="shared" si="9"/>
        <v>11332.512000000019</v>
      </c>
      <c r="P67">
        <f t="shared" si="33"/>
        <v>2.2717083143346251E-2</v>
      </c>
      <c r="S67" s="4">
        <f t="shared" si="34"/>
        <v>257.44161732696955</v>
      </c>
      <c r="T67" s="7">
        <f t="shared" si="15"/>
        <v>-35.21869903091698</v>
      </c>
      <c r="U67">
        <f t="shared" si="35"/>
        <v>0.5308008969918343</v>
      </c>
      <c r="W67">
        <f t="shared" si="12"/>
        <v>448.86479751597216</v>
      </c>
      <c r="X67">
        <f t="shared" si="17"/>
        <v>-74.661891838290501</v>
      </c>
    </row>
    <row r="68" spans="1:38" x14ac:dyDescent="0.35">
      <c r="A68">
        <f t="shared" si="13"/>
        <v>-20.000000000000057</v>
      </c>
      <c r="B68">
        <f t="shared" si="1"/>
        <v>360.00000000000028</v>
      </c>
      <c r="C68" s="1">
        <f t="shared" si="27"/>
        <v>3.6000000000000032</v>
      </c>
      <c r="D68" s="1">
        <v>1</v>
      </c>
      <c r="E68">
        <f t="shared" si="28"/>
        <v>5.9427266469189064</v>
      </c>
      <c r="F68">
        <f t="shared" si="29"/>
        <v>35.656359881513438</v>
      </c>
      <c r="I68">
        <f t="shared" si="4"/>
        <v>2.2118699144625577E-2</v>
      </c>
      <c r="J68">
        <f t="shared" si="5"/>
        <v>1.26795090637981</v>
      </c>
      <c r="K68">
        <f t="shared" si="30"/>
        <v>1.1261015800954792</v>
      </c>
      <c r="L68">
        <f t="shared" si="31"/>
        <v>0.99981796535975409</v>
      </c>
      <c r="M68">
        <f t="shared" si="32"/>
        <v>4.5035863623978649</v>
      </c>
      <c r="N68" s="3">
        <f t="shared" si="8"/>
        <v>2.8800000000000026</v>
      </c>
      <c r="O68">
        <f t="shared" si="9"/>
        <v>10171.00800000002</v>
      </c>
      <c r="P68">
        <f t="shared" si="33"/>
        <v>2.2111485661991032E-2</v>
      </c>
      <c r="S68" s="4">
        <f t="shared" si="34"/>
        <v>224.89609755999652</v>
      </c>
      <c r="T68" s="7">
        <f t="shared" si="15"/>
        <v>-32.54551976697303</v>
      </c>
      <c r="U68">
        <f t="shared" si="35"/>
        <v>0.51025891284306202</v>
      </c>
      <c r="W68">
        <f t="shared" si="12"/>
        <v>381.66133355295591</v>
      </c>
      <c r="X68">
        <f t="shared" si="17"/>
        <v>-67.203463963016247</v>
      </c>
    </row>
    <row r="69" spans="1:38" x14ac:dyDescent="0.35">
      <c r="A69">
        <f t="shared" si="13"/>
        <v>-20</v>
      </c>
      <c r="B69">
        <f t="shared" si="1"/>
        <v>340.00000000000028</v>
      </c>
      <c r="C69" s="1">
        <f t="shared" si="27"/>
        <v>3.400000000000003</v>
      </c>
      <c r="D69" s="1">
        <v>1</v>
      </c>
      <c r="E69">
        <f t="shared" si="28"/>
        <v>5.7752922003999103</v>
      </c>
      <c r="F69">
        <f t="shared" si="29"/>
        <v>34.651753202399462</v>
      </c>
      <c r="I69">
        <f t="shared" si="4"/>
        <v>2.1495414389568309E-2</v>
      </c>
      <c r="J69">
        <f t="shared" si="5"/>
        <v>1.2322212070453169</v>
      </c>
      <c r="K69">
        <f t="shared" si="30"/>
        <v>1.1101244602803124</v>
      </c>
      <c r="L69">
        <f t="shared" si="31"/>
        <v>0.99981116953943661</v>
      </c>
      <c r="M69">
        <f t="shared" si="32"/>
        <v>4.43965933986878</v>
      </c>
      <c r="N69" s="3">
        <f t="shared" si="8"/>
        <v>2.7200000000000024</v>
      </c>
      <c r="O69">
        <f t="shared" si="9"/>
        <v>9072.288000000015</v>
      </c>
      <c r="P69">
        <f t="shared" si="33"/>
        <v>2.1488793656583002E-2</v>
      </c>
      <c r="S69" s="4">
        <f t="shared" si="34"/>
        <v>194.95252482509443</v>
      </c>
      <c r="T69" s="7">
        <f t="shared" si="15"/>
        <v>-29.943572734902091</v>
      </c>
      <c r="U69">
        <f t="shared" si="35"/>
        <v>0.4894370050161887</v>
      </c>
      <c r="W69">
        <f t="shared" si="12"/>
        <v>321.52394073388552</v>
      </c>
      <c r="X69">
        <f t="shared" si="17"/>
        <v>-60.137392819070385</v>
      </c>
    </row>
    <row r="70" spans="1:38" x14ac:dyDescent="0.35">
      <c r="A70">
        <f t="shared" si="13"/>
        <v>-20</v>
      </c>
      <c r="B70">
        <f t="shared" si="1"/>
        <v>320.00000000000028</v>
      </c>
      <c r="C70" s="1">
        <f t="shared" si="27"/>
        <v>3.2000000000000028</v>
      </c>
      <c r="D70" s="1">
        <v>1</v>
      </c>
      <c r="E70">
        <f t="shared" si="28"/>
        <v>5.6028564143658031</v>
      </c>
      <c r="F70">
        <f t="shared" si="29"/>
        <v>33.617138486194818</v>
      </c>
      <c r="I70">
        <f t="shared" si="4"/>
        <v>2.0853520575836816E-2</v>
      </c>
      <c r="J70">
        <f t="shared" si="5"/>
        <v>1.1954247463855499</v>
      </c>
      <c r="K70">
        <f t="shared" si="30"/>
        <v>1.0934261024859411</v>
      </c>
      <c r="L70">
        <f t="shared" si="31"/>
        <v>0.99980437395007082</v>
      </c>
      <c r="M70">
        <f t="shared" si="32"/>
        <v>4.3728487994264889</v>
      </c>
      <c r="N70" s="3">
        <f t="shared" si="8"/>
        <v>2.5600000000000023</v>
      </c>
      <c r="O70">
        <f t="shared" si="9"/>
        <v>8036.3520000000144</v>
      </c>
      <c r="P70">
        <f t="shared" si="33"/>
        <v>2.0847475397419359E-2</v>
      </c>
      <c r="S70" s="4">
        <f t="shared" si="34"/>
        <v>167.53765060500217</v>
      </c>
      <c r="T70" s="7">
        <f t="shared" si="15"/>
        <v>-27.414874220092258</v>
      </c>
      <c r="U70">
        <f t="shared" si="35"/>
        <v>0.46831505822548358</v>
      </c>
      <c r="W70">
        <f t="shared" si="12"/>
        <v>268.0602409680036</v>
      </c>
      <c r="X70">
        <f t="shared" si="17"/>
        <v>-53.463699765881927</v>
      </c>
    </row>
    <row r="71" spans="1:38" x14ac:dyDescent="0.35">
      <c r="A71" s="8">
        <f t="shared" si="13"/>
        <v>-20</v>
      </c>
      <c r="B71" s="8">
        <f t="shared" si="1"/>
        <v>300.00000000000028</v>
      </c>
      <c r="C71" s="9">
        <f t="shared" si="27"/>
        <v>3.0000000000000027</v>
      </c>
      <c r="D71" s="9">
        <v>1</v>
      </c>
      <c r="E71" s="8">
        <f t="shared" si="28"/>
        <v>5.4249423960075402</v>
      </c>
      <c r="F71" s="8">
        <f t="shared" si="29"/>
        <v>32.54965437604524</v>
      </c>
      <c r="G71" s="8"/>
      <c r="H71" s="8"/>
      <c r="I71" s="8">
        <f t="shared" si="4"/>
        <v>2.0191242995709738E-2</v>
      </c>
      <c r="J71" s="8">
        <f t="shared" si="5"/>
        <v>1.1574597895629786</v>
      </c>
      <c r="K71" s="8">
        <f t="shared" si="30"/>
        <v>1.0759256379921742</v>
      </c>
      <c r="L71" s="8">
        <f t="shared" si="31"/>
        <v>0.99979757859164242</v>
      </c>
      <c r="M71" s="8">
        <f t="shared" si="32"/>
        <v>4.3028313904369755</v>
      </c>
      <c r="N71" s="10">
        <f t="shared" si="8"/>
        <v>2.4000000000000021</v>
      </c>
      <c r="O71" s="8">
        <f t="shared" si="9"/>
        <v>7063.2000000000126</v>
      </c>
      <c r="P71" s="8">
        <f t="shared" si="33"/>
        <v>2.0185755647803918E-2</v>
      </c>
      <c r="Q71" s="8"/>
      <c r="R71" s="8"/>
      <c r="S71" s="11">
        <f t="shared" si="34"/>
        <v>142.57602929156889</v>
      </c>
      <c r="T71" s="12">
        <f t="shared" si="15"/>
        <v>-24.961621313433284</v>
      </c>
      <c r="U71" s="8">
        <f t="shared" si="35"/>
        <v>0.44687019424824731</v>
      </c>
      <c r="V71" s="8"/>
      <c r="W71" s="8">
        <f t="shared" si="12"/>
        <v>220.87783480585097</v>
      </c>
      <c r="X71" s="8">
        <f t="shared" si="17"/>
        <v>-47.182406162152631</v>
      </c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</row>
    <row r="72" spans="1:38" s="5" customFormat="1" ht="15" thickBot="1" x14ac:dyDescent="0.4">
      <c r="A72" s="8">
        <f t="shared" si="13"/>
        <v>-20.000000000000057</v>
      </c>
      <c r="B72" s="8">
        <f t="shared" si="1"/>
        <v>280.00000000000023</v>
      </c>
      <c r="C72" s="9">
        <f t="shared" si="27"/>
        <v>2.8000000000000025</v>
      </c>
      <c r="D72" s="9">
        <v>1</v>
      </c>
      <c r="E72" s="8">
        <f t="shared" si="28"/>
        <v>5.2409922724613915</v>
      </c>
      <c r="F72" s="8">
        <f t="shared" si="29"/>
        <v>31.445953634768351</v>
      </c>
      <c r="G72" s="8"/>
      <c r="H72" s="8"/>
      <c r="I72" s="8">
        <f t="shared" si="4"/>
        <v>1.9506505573081839E-2</v>
      </c>
      <c r="J72" s="8">
        <f t="shared" si="5"/>
        <v>1.1182073258454557</v>
      </c>
      <c r="K72" s="8">
        <f t="shared" si="30"/>
        <v>1.0575269664549425</v>
      </c>
      <c r="L72" s="8">
        <f t="shared" si="31"/>
        <v>0.99979078346413752</v>
      </c>
      <c r="M72" s="8">
        <f t="shared" si="32"/>
        <v>4.2292228573057589</v>
      </c>
      <c r="N72" s="10">
        <f t="shared" si="8"/>
        <v>2.240000000000002</v>
      </c>
      <c r="O72" s="8">
        <f t="shared" si="9"/>
        <v>6152.8320000000103</v>
      </c>
      <c r="P72" s="8">
        <f t="shared" si="33"/>
        <v>1.950155775049078E-2</v>
      </c>
      <c r="Q72" s="8"/>
      <c r="R72" s="8"/>
      <c r="S72" s="11">
        <f t="shared" si="34"/>
        <v>119.98980857706789</v>
      </c>
      <c r="T72" s="12">
        <f t="shared" si="15"/>
        <v>-22.586220714500996</v>
      </c>
      <c r="U72" s="8">
        <f t="shared" si="35"/>
        <v>0.42507618813103076</v>
      </c>
      <c r="V72" s="8"/>
      <c r="W72" s="8">
        <f t="shared" si="12"/>
        <v>179.58430143999098</v>
      </c>
      <c r="X72" s="8">
        <f t="shared" si="17"/>
        <v>-41.293533365859986</v>
      </c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spans="1:38" x14ac:dyDescent="0.35">
      <c r="A73" s="8">
        <f t="shared" si="13"/>
        <v>-20</v>
      </c>
      <c r="B73" s="8">
        <f t="shared" si="1"/>
        <v>260.00000000000023</v>
      </c>
      <c r="C73" s="9">
        <f t="shared" ref="C73:C82" si="36">C72-0.2</f>
        <v>2.6000000000000023</v>
      </c>
      <c r="D73" s="9">
        <v>1</v>
      </c>
      <c r="E73" s="8">
        <f t="shared" ref="E73:E82" si="37">SQRT(9.81*C73)</f>
        <v>5.0503465227645545</v>
      </c>
      <c r="F73" s="8">
        <f t="shared" ref="F73:F82" si="38">E73*$H$31</f>
        <v>30.302079136587327</v>
      </c>
      <c r="G73" s="8"/>
      <c r="H73" s="8"/>
      <c r="I73" s="8">
        <f t="shared" si="4"/>
        <v>1.8796853946021069E-2</v>
      </c>
      <c r="J73" s="8">
        <f t="shared" si="5"/>
        <v>1.0775266593260484</v>
      </c>
      <c r="K73" s="8">
        <f t="shared" ref="K73:K82" si="39">SQRT(E73*D73/($D$33*0.5))</f>
        <v>1.0381145537984076</v>
      </c>
      <c r="L73" s="8">
        <f t="shared" ref="L73:L82" si="40">SQRT(COS($F$31*3.14/180)/COS(J73*3.14/180))</f>
        <v>0.9997839885675418</v>
      </c>
      <c r="M73" s="8">
        <f t="shared" ref="M73:M82" si="41">$D$31*L73*K73</f>
        <v>4.1515612367463435</v>
      </c>
      <c r="N73" s="10">
        <f t="shared" si="8"/>
        <v>2.0800000000000018</v>
      </c>
      <c r="O73" s="8">
        <f t="shared" si="9"/>
        <v>5305.2480000000096</v>
      </c>
      <c r="P73" s="8">
        <f t="shared" ref="P73:P82" si="42">SIN(I73)*COS(I73)</f>
        <v>1.8792426701058181E-2</v>
      </c>
      <c r="Q73" s="8"/>
      <c r="R73" s="8"/>
      <c r="S73" s="11">
        <f t="shared" ref="S73:S82" si="43">P73*O73*D73</f>
        <v>99.6984841709357</v>
      </c>
      <c r="T73" s="12">
        <f t="shared" si="15"/>
        <v>-20.29132440613219</v>
      </c>
      <c r="U73" s="8">
        <f t="shared" ref="U73:U82" si="44">SQRT(8*ABS(T73)/($L$31 *1000*ABS(A73)))</f>
        <v>0.40290271189091981</v>
      </c>
      <c r="V73" s="8"/>
      <c r="W73" s="8">
        <f t="shared" si="12"/>
        <v>143.78719870573747</v>
      </c>
      <c r="X73" s="8">
        <f t="shared" si="17"/>
        <v>-35.797102734253514</v>
      </c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spans="1:38" x14ac:dyDescent="0.35">
      <c r="A74" s="8">
        <f t="shared" si="13"/>
        <v>-20.000000000000028</v>
      </c>
      <c r="B74" s="8">
        <f t="shared" si="1"/>
        <v>240.0000000000002</v>
      </c>
      <c r="C74" s="9">
        <f t="shared" si="36"/>
        <v>2.4000000000000021</v>
      </c>
      <c r="D74" s="9">
        <v>1</v>
      </c>
      <c r="E74" s="8">
        <f t="shared" si="37"/>
        <v>4.8522159885973775</v>
      </c>
      <c r="F74" s="8">
        <f t="shared" si="38"/>
        <v>29.113295931584265</v>
      </c>
      <c r="G74" s="8"/>
      <c r="H74" s="8"/>
      <c r="I74" s="8">
        <f t="shared" si="4"/>
        <v>1.8059351302759871E-2</v>
      </c>
      <c r="J74" s="8">
        <f t="shared" si="5"/>
        <v>1.035249437737827</v>
      </c>
      <c r="K74" s="8">
        <f t="shared" si="39"/>
        <v>1.0175476440424873</v>
      </c>
      <c r="L74" s="8">
        <f t="shared" si="40"/>
        <v>0.99977719390184128</v>
      </c>
      <c r="M74" s="8">
        <f t="shared" si="41"/>
        <v>4.0692837128889101</v>
      </c>
      <c r="N74" s="10">
        <f t="shared" si="8"/>
        <v>1.9200000000000017</v>
      </c>
      <c r="O74" s="8">
        <f t="shared" si="9"/>
        <v>4520.4480000000076</v>
      </c>
      <c r="P74" s="8">
        <f t="shared" si="42"/>
        <v>1.8055424972279095E-2</v>
      </c>
      <c r="Q74" s="8"/>
      <c r="R74" s="8"/>
      <c r="S74" s="11">
        <f t="shared" si="43"/>
        <v>81.618609705089227</v>
      </c>
      <c r="T74" s="12">
        <f t="shared" si="15"/>
        <v>-18.079874465846473</v>
      </c>
      <c r="U74" s="8">
        <f t="shared" si="44"/>
        <v>0.38031433805047582</v>
      </c>
      <c r="V74" s="8"/>
      <c r="W74" s="8">
        <f t="shared" si="12"/>
        <v>113.0940630818791</v>
      </c>
      <c r="X74" s="8">
        <f t="shared" si="17"/>
        <v>-30.693135623858367</v>
      </c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</row>
    <row r="75" spans="1:38" x14ac:dyDescent="0.35">
      <c r="A75" s="8">
        <f t="shared" si="13"/>
        <v>-20</v>
      </c>
      <c r="B75" s="8">
        <f t="shared" si="1"/>
        <v>220.0000000000002</v>
      </c>
      <c r="C75" s="9">
        <f t="shared" si="36"/>
        <v>2.200000000000002</v>
      </c>
      <c r="D75" s="9">
        <v>1</v>
      </c>
      <c r="E75" s="8">
        <f t="shared" si="37"/>
        <v>4.6456431201718473</v>
      </c>
      <c r="F75" s="8">
        <f t="shared" si="38"/>
        <v>27.873858721031084</v>
      </c>
      <c r="G75" s="8"/>
      <c r="H75" s="8"/>
      <c r="I75" s="8">
        <f t="shared" si="4"/>
        <v>1.7290434155237035E-2</v>
      </c>
      <c r="J75" s="8">
        <f t="shared" si="5"/>
        <v>0.99117138469511668</v>
      </c>
      <c r="K75" s="8">
        <f t="shared" si="39"/>
        <v>0.99565209721965642</v>
      </c>
      <c r="L75" s="8">
        <f t="shared" si="40"/>
        <v>0.99977039946702173</v>
      </c>
      <c r="M75" s="8">
        <f t="shared" si="41"/>
        <v>3.9816939798698954</v>
      </c>
      <c r="N75" s="10">
        <f t="shared" si="8"/>
        <v>1.7600000000000016</v>
      </c>
      <c r="O75" s="8">
        <f t="shared" si="9"/>
        <v>3798.4320000000071</v>
      </c>
      <c r="P75" s="8">
        <f t="shared" si="42"/>
        <v>1.7286988272703606E-2</v>
      </c>
      <c r="Q75" s="8"/>
      <c r="R75" s="8"/>
      <c r="S75" s="11">
        <f t="shared" si="43"/>
        <v>65.663449438662226</v>
      </c>
      <c r="T75" s="12">
        <f t="shared" si="15"/>
        <v>-15.955160266427001</v>
      </c>
      <c r="U75" s="8">
        <f t="shared" si="44"/>
        <v>0.35726920120745925</v>
      </c>
      <c r="V75" s="8"/>
      <c r="W75" s="8">
        <f t="shared" si="12"/>
        <v>87.112409691406242</v>
      </c>
      <c r="X75" s="8">
        <f t="shared" si="17"/>
        <v>-25.981653390472857</v>
      </c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</row>
    <row r="76" spans="1:38" x14ac:dyDescent="0.35">
      <c r="A76" s="8">
        <f t="shared" si="13"/>
        <v>-20.000000000000028</v>
      </c>
      <c r="B76" s="8">
        <f t="shared" si="1"/>
        <v>200.00000000000017</v>
      </c>
      <c r="C76" s="9">
        <f t="shared" si="36"/>
        <v>2.0000000000000018</v>
      </c>
      <c r="D76" s="9">
        <v>1</v>
      </c>
      <c r="E76" s="8">
        <f t="shared" si="37"/>
        <v>4.4294469180700222</v>
      </c>
      <c r="F76" s="8">
        <f t="shared" si="38"/>
        <v>26.576681508420133</v>
      </c>
      <c r="G76" s="8"/>
      <c r="H76" s="8"/>
      <c r="I76" s="8">
        <f t="shared" si="4"/>
        <v>1.6485707435439412E-2</v>
      </c>
      <c r="J76" s="8">
        <f t="shared" si="5"/>
        <v>0.94504055362391526</v>
      </c>
      <c r="K76" s="8">
        <f t="shared" si="39"/>
        <v>0.97220856222492913</v>
      </c>
      <c r="L76" s="8">
        <f t="shared" si="40"/>
        <v>0.99976360526306907</v>
      </c>
      <c r="M76" s="8">
        <f t="shared" si="41"/>
        <v>3.8879149489504798</v>
      </c>
      <c r="N76" s="10">
        <f t="shared" si="8"/>
        <v>1.6000000000000014</v>
      </c>
      <c r="O76" s="8">
        <f t="shared" si="9"/>
        <v>3139.2000000000057</v>
      </c>
      <c r="P76" s="8">
        <f t="shared" si="42"/>
        <v>1.6482720623356522E-2</v>
      </c>
      <c r="Q76" s="8"/>
      <c r="R76" s="8"/>
      <c r="S76" s="11">
        <f t="shared" si="43"/>
        <v>51.74255658084089</v>
      </c>
      <c r="T76" s="12">
        <f t="shared" si="15"/>
        <v>-13.920892857821336</v>
      </c>
      <c r="U76" s="8">
        <f t="shared" si="44"/>
        <v>0.33371715997618484</v>
      </c>
      <c r="V76" s="8"/>
      <c r="W76" s="8">
        <f t="shared" si="12"/>
        <v>65.449732302236626</v>
      </c>
      <c r="X76" s="8">
        <f t="shared" si="17"/>
        <v>-21.662677389169616</v>
      </c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</row>
    <row r="77" spans="1:38" x14ac:dyDescent="0.35">
      <c r="A77" s="8">
        <f t="shared" si="13"/>
        <v>-20</v>
      </c>
      <c r="B77" s="8">
        <f t="shared" si="1"/>
        <v>180.00000000000017</v>
      </c>
      <c r="C77" s="9">
        <f t="shared" si="36"/>
        <v>1.8000000000000018</v>
      </c>
      <c r="D77" s="9">
        <v>1</v>
      </c>
      <c r="E77" s="8">
        <f t="shared" si="37"/>
        <v>4.2021423107743532</v>
      </c>
      <c r="F77" s="8">
        <f t="shared" si="38"/>
        <v>25.212853864646121</v>
      </c>
      <c r="G77" s="8"/>
      <c r="H77" s="8"/>
      <c r="I77" s="8">
        <f t="shared" si="4"/>
        <v>1.5639644451393923E-2</v>
      </c>
      <c r="J77" s="8">
        <f t="shared" si="5"/>
        <v>0.89654012778691272</v>
      </c>
      <c r="K77" s="8">
        <f t="shared" si="39"/>
        <v>0.94693478191383229</v>
      </c>
      <c r="L77" s="8">
        <f t="shared" si="40"/>
        <v>0.99975681128996918</v>
      </c>
      <c r="M77" s="8">
        <f t="shared" si="41"/>
        <v>3.7868179922629412</v>
      </c>
      <c r="N77" s="10">
        <f t="shared" si="8"/>
        <v>1.4400000000000015</v>
      </c>
      <c r="O77" s="8">
        <f t="shared" si="9"/>
        <v>2542.7520000000054</v>
      </c>
      <c r="P77" s="8">
        <f t="shared" si="42"/>
        <v>1.5637094287324953E-2</v>
      </c>
      <c r="Q77" s="8"/>
      <c r="R77" s="8"/>
      <c r="S77" s="11">
        <f t="shared" si="43"/>
        <v>39.761252773284184</v>
      </c>
      <c r="T77" s="12">
        <f t="shared" si="15"/>
        <v>-11.981303807556706</v>
      </c>
      <c r="U77" s="8">
        <f t="shared" si="44"/>
        <v>0.30959720680337804</v>
      </c>
      <c r="V77" s="8"/>
      <c r="W77" s="8">
        <f t="shared" si="12"/>
        <v>47.713503327941048</v>
      </c>
      <c r="X77" s="8">
        <f t="shared" si="17"/>
        <v>-17.736228974295578</v>
      </c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</row>
    <row r="78" spans="1:38" x14ac:dyDescent="0.35">
      <c r="A78" s="8">
        <f t="shared" si="13"/>
        <v>-20</v>
      </c>
      <c r="B78" s="8">
        <f t="shared" si="1"/>
        <v>160.00000000000017</v>
      </c>
      <c r="C78" s="9">
        <f t="shared" si="36"/>
        <v>1.6000000000000019</v>
      </c>
      <c r="D78" s="9">
        <v>1</v>
      </c>
      <c r="E78" s="8">
        <f t="shared" si="37"/>
        <v>3.9618177646126052</v>
      </c>
      <c r="F78" s="8">
        <f t="shared" si="38"/>
        <v>23.770906587675633</v>
      </c>
      <c r="G78" s="8"/>
      <c r="H78" s="8"/>
      <c r="I78" s="8">
        <f t="shared" si="4"/>
        <v>1.4745131400313423E-2</v>
      </c>
      <c r="J78" s="8">
        <f t="shared" si="5"/>
        <v>0.84526230957210702</v>
      </c>
      <c r="K78" s="8">
        <f t="shared" si="39"/>
        <v>0.91945808992526867</v>
      </c>
      <c r="L78" s="8">
        <f t="shared" si="40"/>
        <v>0.99975001754770787</v>
      </c>
      <c r="M78" s="8">
        <f t="shared" si="41"/>
        <v>3.6769129661486772</v>
      </c>
      <c r="N78" s="10">
        <f t="shared" si="8"/>
        <v>1.2800000000000016</v>
      </c>
      <c r="O78" s="8">
        <f t="shared" si="9"/>
        <v>2009.088000000005</v>
      </c>
      <c r="P78" s="8">
        <f t="shared" si="42"/>
        <v>1.4742994246414004E-2</v>
      </c>
      <c r="Q78" s="8"/>
      <c r="R78" s="8"/>
      <c r="S78" s="11">
        <f t="shared" si="43"/>
        <v>29.619972824539492</v>
      </c>
      <c r="T78" s="12">
        <f t="shared" si="15"/>
        <v>-10.141279948744693</v>
      </c>
      <c r="U78" s="8">
        <f t="shared" si="44"/>
        <v>0.28483370515084327</v>
      </c>
      <c r="V78" s="8"/>
      <c r="W78" s="8">
        <f t="shared" si="12"/>
        <v>33.511173828469026</v>
      </c>
      <c r="X78" s="8">
        <f t="shared" si="17"/>
        <v>-14.202329499472022</v>
      </c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</row>
    <row r="79" spans="1:38" x14ac:dyDescent="0.35">
      <c r="A79" s="8">
        <f t="shared" si="13"/>
        <v>-19.999999999999972</v>
      </c>
      <c r="B79" s="8">
        <f t="shared" si="1"/>
        <v>140.0000000000002</v>
      </c>
      <c r="C79" s="9">
        <f t="shared" si="36"/>
        <v>1.4000000000000019</v>
      </c>
      <c r="D79" s="9">
        <v>1</v>
      </c>
      <c r="E79" s="8">
        <f t="shared" si="37"/>
        <v>3.7059411760037451</v>
      </c>
      <c r="F79" s="8">
        <f t="shared" si="38"/>
        <v>22.235647056022472</v>
      </c>
      <c r="G79" s="8"/>
      <c r="H79" s="8"/>
      <c r="I79" s="8">
        <f t="shared" si="4"/>
        <v>1.3792744975709488E-2</v>
      </c>
      <c r="J79" s="8">
        <f t="shared" si="5"/>
        <v>0.79066690943557572</v>
      </c>
      <c r="K79" s="8">
        <f t="shared" si="39"/>
        <v>0.88927063512609661</v>
      </c>
      <c r="L79" s="8">
        <f t="shared" si="40"/>
        <v>0.99974322403627114</v>
      </c>
      <c r="M79" s="8">
        <f t="shared" si="41"/>
        <v>3.5561691672069853</v>
      </c>
      <c r="N79" s="10">
        <f t="shared" si="8"/>
        <v>1.1200000000000017</v>
      </c>
      <c r="O79" s="8">
        <f t="shared" si="9"/>
        <v>1538.2080000000046</v>
      </c>
      <c r="P79" s="8">
        <f t="shared" si="42"/>
        <v>1.3790995756106227E-2</v>
      </c>
      <c r="Q79" s="8"/>
      <c r="R79" s="8"/>
      <c r="S79" s="11">
        <f t="shared" si="43"/>
        <v>21.213420000008711</v>
      </c>
      <c r="T79" s="12">
        <f t="shared" si="15"/>
        <v>-8.406552824530781</v>
      </c>
      <c r="U79" s="8">
        <f t="shared" si="44"/>
        <v>0.25933072050230827</v>
      </c>
      <c r="V79" s="8"/>
      <c r="W79" s="8">
        <f t="shared" si="12"/>
        <v>22.450173510874759</v>
      </c>
      <c r="X79" s="8">
        <f t="shared" si="17"/>
        <v>-11.061000317594267</v>
      </c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</row>
    <row r="80" spans="1:38" s="5" customFormat="1" ht="15" thickBot="1" x14ac:dyDescent="0.4">
      <c r="A80" s="8">
        <f t="shared" si="13"/>
        <v>-20</v>
      </c>
      <c r="B80" s="8">
        <f t="shared" si="1"/>
        <v>120.0000000000002</v>
      </c>
      <c r="C80" s="9">
        <f t="shared" si="36"/>
        <v>1.200000000000002</v>
      </c>
      <c r="D80" s="9">
        <v>1</v>
      </c>
      <c r="E80" s="8">
        <f t="shared" si="37"/>
        <v>3.4310348293189943</v>
      </c>
      <c r="F80" s="8">
        <f t="shared" si="38"/>
        <v>20.586208975913966</v>
      </c>
      <c r="G80" s="8"/>
      <c r="H80" s="8"/>
      <c r="I80" s="8">
        <f t="shared" si="4"/>
        <v>1.2769542685701388E-2</v>
      </c>
      <c r="J80" s="8">
        <f t="shared" si="5"/>
        <v>0.73201200109116238</v>
      </c>
      <c r="K80" s="8">
        <f t="shared" si="39"/>
        <v>0.85565216622519047</v>
      </c>
      <c r="L80" s="8">
        <f t="shared" si="40"/>
        <v>0.99973643075564489</v>
      </c>
      <c r="M80" s="8">
        <f t="shared" si="41"/>
        <v>3.4217065705212306</v>
      </c>
      <c r="N80" s="10">
        <f t="shared" si="8"/>
        <v>0.96000000000000163</v>
      </c>
      <c r="O80" s="8">
        <f t="shared" si="9"/>
        <v>1130.1120000000037</v>
      </c>
      <c r="P80" s="8">
        <f t="shared" si="42"/>
        <v>1.2768154586161665E-2</v>
      </c>
      <c r="Q80" s="8"/>
      <c r="R80" s="8"/>
      <c r="S80" s="11">
        <f t="shared" si="43"/>
        <v>14.429444715676379</v>
      </c>
      <c r="T80" s="12">
        <f t="shared" si="15"/>
        <v>-6.7839752843323318</v>
      </c>
      <c r="U80" s="8">
        <f t="shared" si="44"/>
        <v>0.23296309208683391</v>
      </c>
      <c r="V80" s="8"/>
      <c r="W80" s="8">
        <f t="shared" si="12"/>
        <v>14.137910730042501</v>
      </c>
      <c r="X80" s="8">
        <f t="shared" si="17"/>
        <v>-8.312262780832258</v>
      </c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</row>
    <row r="81" spans="1:38" x14ac:dyDescent="0.35">
      <c r="A81" s="8">
        <f t="shared" si="13"/>
        <v>-20</v>
      </c>
      <c r="B81" s="8">
        <f t="shared" si="1"/>
        <v>100.0000000000002</v>
      </c>
      <c r="C81" s="9">
        <f t="shared" si="36"/>
        <v>1.000000000000002</v>
      </c>
      <c r="D81" s="9">
        <v>1</v>
      </c>
      <c r="E81" s="8">
        <f t="shared" si="37"/>
        <v>3.1320919526731683</v>
      </c>
      <c r="F81" s="8">
        <f t="shared" si="38"/>
        <v>18.792551716039011</v>
      </c>
      <c r="G81" s="8"/>
      <c r="H81" s="8"/>
      <c r="I81" s="8">
        <f t="shared" si="4"/>
        <v>1.1656891493964573E-2</v>
      </c>
      <c r="J81" s="8">
        <f t="shared" si="5"/>
        <v>0.66822944869860612</v>
      </c>
      <c r="K81" s="8">
        <f t="shared" si="39"/>
        <v>0.81752669485391105</v>
      </c>
      <c r="L81" s="8">
        <f t="shared" si="40"/>
        <v>0.9997296377058148</v>
      </c>
      <c r="M81" s="8">
        <f t="shared" si="41"/>
        <v>3.2692226658445307</v>
      </c>
      <c r="N81" s="10">
        <f t="shared" si="8"/>
        <v>0.8000000000000016</v>
      </c>
      <c r="O81" s="8">
        <f t="shared" si="9"/>
        <v>784.80000000000314</v>
      </c>
      <c r="P81" s="8">
        <f t="shared" si="42"/>
        <v>1.1655835539477216E-2</v>
      </c>
      <c r="Q81" s="8"/>
      <c r="R81" s="8"/>
      <c r="S81" s="11">
        <f t="shared" si="43"/>
        <v>9.147499731381755</v>
      </c>
      <c r="T81" s="12">
        <f t="shared" si="15"/>
        <v>-5.2819449842946238</v>
      </c>
      <c r="U81" s="8">
        <f t="shared" si="44"/>
        <v>0.20556157197870664</v>
      </c>
      <c r="V81" s="8"/>
      <c r="W81" s="8">
        <f t="shared" si="12"/>
        <v>8.1817724894122765</v>
      </c>
      <c r="X81" s="8">
        <f t="shared" si="17"/>
        <v>-5.9561382406302243</v>
      </c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</row>
    <row r="82" spans="1:38" x14ac:dyDescent="0.35">
      <c r="A82" s="8">
        <f t="shared" si="13"/>
        <v>-20</v>
      </c>
      <c r="B82" s="8">
        <f t="shared" si="1"/>
        <v>80.000000000000199</v>
      </c>
      <c r="C82" s="9">
        <f t="shared" si="36"/>
        <v>0.80000000000000204</v>
      </c>
      <c r="D82" s="9">
        <v>1</v>
      </c>
      <c r="E82" s="8">
        <f t="shared" si="37"/>
        <v>2.8014282071829042</v>
      </c>
      <c r="F82" s="8">
        <f t="shared" si="38"/>
        <v>16.808569243097423</v>
      </c>
      <c r="G82" s="8"/>
      <c r="H82" s="8"/>
      <c r="I82" s="8">
        <f t="shared" si="4"/>
        <v>1.0426193487744479E-2</v>
      </c>
      <c r="J82" s="8">
        <f t="shared" si="5"/>
        <v>0.59767988146305928</v>
      </c>
      <c r="K82" s="8">
        <f t="shared" si="39"/>
        <v>0.77316901179418618</v>
      </c>
      <c r="L82" s="8">
        <f t="shared" si="40"/>
        <v>0.99972284488676699</v>
      </c>
      <c r="M82" s="8">
        <f t="shared" si="41"/>
        <v>3.0918188961966964</v>
      </c>
      <c r="N82" s="10">
        <f t="shared" si="8"/>
        <v>0.64000000000000168</v>
      </c>
      <c r="O82" s="8">
        <f t="shared" si="9"/>
        <v>502.27200000000261</v>
      </c>
      <c r="P82" s="8">
        <f t="shared" si="42"/>
        <v>1.0425437914380225E-2</v>
      </c>
      <c r="Q82" s="8"/>
      <c r="R82" s="8"/>
      <c r="S82" s="11">
        <f t="shared" si="43"/>
        <v>5.236405552131612</v>
      </c>
      <c r="T82" s="12">
        <f t="shared" si="15"/>
        <v>-3.911094179250143</v>
      </c>
      <c r="U82" s="8">
        <f t="shared" si="44"/>
        <v>0.17688627259909442</v>
      </c>
      <c r="V82" s="8"/>
      <c r="W82" s="8">
        <f t="shared" si="12"/>
        <v>4.1891244417052951</v>
      </c>
      <c r="X82" s="8">
        <f t="shared" si="17"/>
        <v>-3.9926480477069815</v>
      </c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</row>
    <row r="83" spans="1:38" x14ac:dyDescent="0.35">
      <c r="A83" s="8">
        <f t="shared" si="13"/>
        <v>-19.999999999999993</v>
      </c>
      <c r="B83" s="8">
        <f t="shared" si="1"/>
        <v>60.000000000000206</v>
      </c>
      <c r="C83" s="9">
        <f t="shared" ref="C83" si="45">C82-0.2</f>
        <v>0.60000000000000209</v>
      </c>
      <c r="D83" s="9">
        <v>1</v>
      </c>
      <c r="E83" s="8">
        <f t="shared" ref="E83" si="46">SQRT(9.81*C83)</f>
        <v>2.4261079942986918</v>
      </c>
      <c r="F83" s="8">
        <f t="shared" ref="F83" si="47">E83*$H$31</f>
        <v>14.556647965792152</v>
      </c>
      <c r="G83" s="8"/>
      <c r="H83" s="8"/>
      <c r="I83" s="8">
        <f t="shared" si="4"/>
        <v>9.0293075263832671E-3</v>
      </c>
      <c r="J83" s="8">
        <f t="shared" si="5"/>
        <v>0.51760361616209805</v>
      </c>
      <c r="K83" s="8">
        <f t="shared" ref="K83" si="48">SQRT(E83*D83/($D$33*0.5))</f>
        <v>0.71951483928283844</v>
      </c>
      <c r="L83" s="8">
        <f t="shared" ref="L83" si="49">SQRT(COS($F$31*3.14/180)/COS(J83*3.14/180))</f>
        <v>0.99971605229848726</v>
      </c>
      <c r="M83" s="8">
        <f t="shared" ref="M83" si="50">$D$31*L83*K83</f>
        <v>2.877242138792079</v>
      </c>
      <c r="N83" s="10">
        <f t="shared" si="8"/>
        <v>0.4800000000000017</v>
      </c>
      <c r="O83" s="8">
        <f t="shared" si="9"/>
        <v>282.52800000000201</v>
      </c>
      <c r="P83" s="8">
        <f t="shared" ref="P83" si="51">SIN(I83)*COS(I83)</f>
        <v>9.0288167710886186E-3</v>
      </c>
      <c r="Q83" s="8"/>
      <c r="R83" s="8"/>
      <c r="S83" s="11">
        <f t="shared" ref="S83" si="52">P83*O83*D83</f>
        <v>2.5508935447021432</v>
      </c>
      <c r="T83" s="12">
        <f t="shared" si="15"/>
        <v>-2.6855120074294687</v>
      </c>
      <c r="U83" s="8">
        <f t="shared" ref="U83" si="53">SQRT(8*ABS(T83)/($L$31 *1000*ABS(A83)))</f>
        <v>0.14657454096614375</v>
      </c>
      <c r="V83" s="8"/>
      <c r="W83" s="8">
        <f t="shared" si="12"/>
        <v>1.7673108896494365</v>
      </c>
      <c r="X83" s="8">
        <f t="shared" si="17"/>
        <v>-2.4218135520558586</v>
      </c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</row>
    <row r="84" spans="1:38" x14ac:dyDescent="0.35">
      <c r="A84" s="8">
        <f t="shared" si="13"/>
        <v>-20</v>
      </c>
      <c r="B84" s="8">
        <f t="shared" si="1"/>
        <v>40.000000000000206</v>
      </c>
      <c r="C84" s="9">
        <f t="shared" ref="C84:C85" si="54">C83-0.2</f>
        <v>0.40000000000000208</v>
      </c>
      <c r="D84" s="9">
        <v>1</v>
      </c>
      <c r="E84" s="8">
        <f t="shared" ref="E84:E85" si="55">SQRT(9.81*C84)</f>
        <v>1.9809088823063066</v>
      </c>
      <c r="F84" s="8">
        <f t="shared" ref="F84:F85" si="56">E84*$H$31</f>
        <v>11.885453293837839</v>
      </c>
      <c r="G84" s="8"/>
      <c r="H84" s="8"/>
      <c r="I84" s="8">
        <f t="shared" si="4"/>
        <v>7.3723653305434889E-3</v>
      </c>
      <c r="J84" s="8">
        <f t="shared" si="5"/>
        <v>0.42261966862988148</v>
      </c>
      <c r="K84" s="8">
        <f t="shared" ref="K84:K85" si="57">SQRT(E84*D84/($D$33*0.5))</f>
        <v>0.6501550504029886</v>
      </c>
      <c r="L84" s="8">
        <f t="shared" ref="L84:L85" si="58">SQRT(COS($F$31*3.14/180)/COS(J84*3.14/180))</f>
        <v>0.99970925994096149</v>
      </c>
      <c r="M84" s="8">
        <f t="shared" ref="M84:M85" si="59">$D$31*L84*K84</f>
        <v>2.5998640971410012</v>
      </c>
      <c r="N84" s="10">
        <f t="shared" si="8"/>
        <v>0.32000000000000167</v>
      </c>
      <c r="O84" s="8">
        <f t="shared" si="9"/>
        <v>125.56800000000132</v>
      </c>
      <c r="P84" s="8">
        <f t="shared" ref="P84:P85" si="60">SIN(I84)*COS(I84)</f>
        <v>7.3720981993746614E-3</v>
      </c>
      <c r="Q84" s="8"/>
      <c r="R84" s="8"/>
      <c r="S84" s="11">
        <f t="shared" ref="S84:S85" si="61">P84*O84*D84</f>
        <v>0.92569962669908723</v>
      </c>
      <c r="T84" s="12">
        <f t="shared" si="15"/>
        <v>-1.6251939180030561</v>
      </c>
      <c r="U84" s="8">
        <f t="shared" ref="U84:U85" si="62">SQRT(8*ABS(T84)/($L$31 *1000*ABS(A84)))</f>
        <v>0.11402434540055228</v>
      </c>
      <c r="V84" s="8"/>
      <c r="W84" s="8">
        <f t="shared" si="12"/>
        <v>0.52365478670462551</v>
      </c>
      <c r="X84" s="8">
        <f t="shared" si="17"/>
        <v>-1.243656102944811</v>
      </c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</row>
    <row r="85" spans="1:38" x14ac:dyDescent="0.35">
      <c r="A85" s="8">
        <f t="shared" si="13"/>
        <v>-20</v>
      </c>
      <c r="B85" s="8">
        <f t="shared" si="1"/>
        <v>20.000000000000206</v>
      </c>
      <c r="C85" s="9">
        <f t="shared" si="54"/>
        <v>0.20000000000000207</v>
      </c>
      <c r="D85" s="9">
        <v>1</v>
      </c>
      <c r="E85" s="8">
        <f t="shared" si="55"/>
        <v>1.4007141035914574</v>
      </c>
      <c r="F85" s="8">
        <f t="shared" si="56"/>
        <v>8.4042846215487437</v>
      </c>
      <c r="G85" s="8"/>
      <c r="H85" s="8"/>
      <c r="I85" s="8">
        <f t="shared" si="4"/>
        <v>5.2130259068480502E-3</v>
      </c>
      <c r="J85" s="8">
        <f t="shared" si="5"/>
        <v>0.29883588001039779</v>
      </c>
      <c r="K85" s="8">
        <f t="shared" si="57"/>
        <v>0.54671305124297187</v>
      </c>
      <c r="L85" s="8">
        <f t="shared" si="58"/>
        <v>0.99970246781417549</v>
      </c>
      <c r="M85" s="8">
        <f t="shared" si="59"/>
        <v>2.1862015460552668</v>
      </c>
      <c r="N85" s="10">
        <f t="shared" si="8"/>
        <v>0.16000000000000167</v>
      </c>
      <c r="O85" s="8">
        <f t="shared" si="9"/>
        <v>31.392000000000657</v>
      </c>
      <c r="P85" s="8">
        <f t="shared" si="60"/>
        <v>5.2129314624875739E-3</v>
      </c>
      <c r="Q85" s="8"/>
      <c r="R85" s="8"/>
      <c r="S85" s="11">
        <f t="shared" si="61"/>
        <v>0.16364434447041334</v>
      </c>
      <c r="T85" s="12">
        <f t="shared" si="15"/>
        <v>-0.76205528222867391</v>
      </c>
      <c r="U85" s="8">
        <f t="shared" si="62"/>
        <v>7.8079717326776946E-2</v>
      </c>
      <c r="V85" s="8"/>
      <c r="W85" s="8">
        <f t="shared" si="12"/>
        <v>6.5457737788165674E-2</v>
      </c>
      <c r="X85" s="8">
        <f t="shared" si="17"/>
        <v>-0.45819704891645985</v>
      </c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</row>
    <row r="86" spans="1:38" x14ac:dyDescent="0.35">
      <c r="A86" s="8"/>
      <c r="B86" s="8"/>
      <c r="C86" s="9"/>
      <c r="D86" s="9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11"/>
      <c r="T86" s="11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</row>
    <row r="87" spans="1:38" x14ac:dyDescent="0.35">
      <c r="C87" s="1"/>
      <c r="D87" s="1"/>
      <c r="P87" s="3"/>
      <c r="S87" s="4"/>
      <c r="T87" s="4"/>
    </row>
    <row r="88" spans="1:38" x14ac:dyDescent="0.35">
      <c r="C88" s="1"/>
      <c r="D88" s="1"/>
      <c r="P88" s="3"/>
      <c r="S88" s="4"/>
      <c r="T88" s="4"/>
    </row>
    <row r="89" spans="1:38" x14ac:dyDescent="0.35">
      <c r="C89" s="1"/>
      <c r="D89" s="1"/>
      <c r="P89" s="3"/>
      <c r="S89" s="4"/>
      <c r="T89" s="4"/>
    </row>
    <row r="90" spans="1:38" x14ac:dyDescent="0.35">
      <c r="C90" s="1"/>
      <c r="D90" s="1"/>
      <c r="P90" s="3"/>
      <c r="S90" s="4"/>
      <c r="T90" s="4"/>
    </row>
    <row r="91" spans="1:38" x14ac:dyDescent="0.35">
      <c r="C91" s="1"/>
      <c r="D91" s="1"/>
      <c r="P91" s="3"/>
      <c r="S91" s="4"/>
      <c r="T91" s="4"/>
    </row>
    <row r="92" spans="1:38" x14ac:dyDescent="0.35">
      <c r="C92" s="1"/>
      <c r="D92" s="1"/>
      <c r="P92" s="3"/>
      <c r="S92" s="4"/>
      <c r="T92" s="4"/>
    </row>
    <row r="93" spans="1:38" x14ac:dyDescent="0.35">
      <c r="C93" s="1"/>
      <c r="D93" s="1"/>
      <c r="P93" s="3"/>
      <c r="S93" s="4"/>
      <c r="T93" s="4"/>
    </row>
    <row r="94" spans="1:38" x14ac:dyDescent="0.35">
      <c r="C94" s="1"/>
      <c r="D94" s="1"/>
      <c r="P94" s="3"/>
      <c r="S94" s="4"/>
      <c r="T94" s="4"/>
    </row>
    <row r="95" spans="1:38" x14ac:dyDescent="0.35">
      <c r="C95" s="1"/>
      <c r="D95" s="1"/>
      <c r="P95" s="3"/>
      <c r="S95" s="4"/>
      <c r="T95" s="4"/>
    </row>
    <row r="96" spans="1:38" x14ac:dyDescent="0.35">
      <c r="C96" s="1"/>
      <c r="D96" s="1"/>
      <c r="P96" s="3"/>
      <c r="S96" s="4"/>
      <c r="T96" s="4"/>
    </row>
    <row r="97" spans="3:20" x14ac:dyDescent="0.35">
      <c r="C97" s="1"/>
      <c r="D97" s="1"/>
      <c r="P97" s="3"/>
      <c r="S97" s="4"/>
      <c r="T97" s="4"/>
    </row>
    <row r="98" spans="3:20" x14ac:dyDescent="0.35">
      <c r="C98" s="1"/>
      <c r="D98" s="1"/>
      <c r="P98" s="3"/>
      <c r="S98" s="4"/>
      <c r="T98" s="4"/>
    </row>
    <row r="99" spans="3:20" x14ac:dyDescent="0.35">
      <c r="C99" s="1"/>
      <c r="D99" s="1"/>
      <c r="P99" s="3"/>
      <c r="S99" s="4"/>
      <c r="T99" s="4"/>
    </row>
    <row r="100" spans="3:20" x14ac:dyDescent="0.35">
      <c r="P100" s="3"/>
    </row>
    <row r="101" spans="3:20" x14ac:dyDescent="0.35">
      <c r="P101" s="3"/>
    </row>
    <row r="102" spans="3:20" x14ac:dyDescent="0.35">
      <c r="P102" s="3"/>
    </row>
    <row r="103" spans="3:20" x14ac:dyDescent="0.35">
      <c r="P103" s="3"/>
    </row>
    <row r="104" spans="3:20" x14ac:dyDescent="0.35">
      <c r="P104" s="3"/>
    </row>
    <row r="105" spans="3:20" x14ac:dyDescent="0.35">
      <c r="P105" s="3"/>
    </row>
    <row r="106" spans="3:20" x14ac:dyDescent="0.35">
      <c r="P106" s="3"/>
    </row>
    <row r="107" spans="3:20" x14ac:dyDescent="0.35">
      <c r="P107" s="3"/>
    </row>
    <row r="108" spans="3:20" x14ac:dyDescent="0.35">
      <c r="P108" s="3"/>
    </row>
    <row r="109" spans="3:20" x14ac:dyDescent="0.35">
      <c r="P109" s="3"/>
    </row>
    <row r="110" spans="3:20" x14ac:dyDescent="0.35">
      <c r="P110" s="3"/>
    </row>
    <row r="111" spans="3:20" x14ac:dyDescent="0.35">
      <c r="P111" s="3"/>
    </row>
    <row r="112" spans="3:20" x14ac:dyDescent="0.35">
      <c r="P112" s="3"/>
    </row>
    <row r="113" spans="16:16" x14ac:dyDescent="0.35">
      <c r="P113" s="3"/>
    </row>
    <row r="114" spans="16:16" x14ac:dyDescent="0.35">
      <c r="P114" s="3"/>
    </row>
    <row r="115" spans="16:16" x14ac:dyDescent="0.35">
      <c r="P115" s="3"/>
    </row>
    <row r="116" spans="16:16" x14ac:dyDescent="0.35">
      <c r="P116" s="3"/>
    </row>
    <row r="117" spans="16:16" x14ac:dyDescent="0.35">
      <c r="P117" s="3"/>
    </row>
    <row r="118" spans="16:16" x14ac:dyDescent="0.35">
      <c r="P118" s="3"/>
    </row>
    <row r="119" spans="16:16" x14ac:dyDescent="0.35">
      <c r="P119" s="3"/>
    </row>
    <row r="120" spans="16:16" x14ac:dyDescent="0.35">
      <c r="P120" s="3"/>
    </row>
    <row r="121" spans="16:16" x14ac:dyDescent="0.35">
      <c r="P121" s="3"/>
    </row>
    <row r="122" spans="16:16" x14ac:dyDescent="0.35">
      <c r="P122" s="3"/>
    </row>
    <row r="123" spans="16:16" x14ac:dyDescent="0.35">
      <c r="P123" s="3"/>
    </row>
    <row r="124" spans="16:16" x14ac:dyDescent="0.35">
      <c r="P124" s="3"/>
    </row>
    <row r="125" spans="16:16" x14ac:dyDescent="0.35">
      <c r="P125" s="3"/>
    </row>
  </sheetData>
  <mergeCells count="1">
    <mergeCell ref="I35:J35"/>
  </mergeCells>
  <conditionalFormatting sqref="N36:N43">
    <cfRule type="cellIs" dxfId="4" priority="7" operator="lessThan">
      <formula>M36</formula>
    </cfRule>
    <cfRule type="cellIs" dxfId="3" priority="5" operator="lessThan">
      <formula>M36</formula>
    </cfRule>
  </conditionalFormatting>
  <conditionalFormatting sqref="P76">
    <cfRule type="cellIs" dxfId="2" priority="6" operator="lessThan">
      <formula>O76</formula>
    </cfRule>
  </conditionalFormatting>
  <conditionalFormatting sqref="N52:N85">
    <cfRule type="cellIs" dxfId="1" priority="1" operator="lessThan">
      <formula>M52</formula>
    </cfRule>
    <cfRule type="cellIs" dxfId="0" priority="2" operator="lessThan">
      <formula>M52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7" r:id="rId4">
          <objectPr defaultSize="0" autoPict="0" r:id="rId5">
            <anchor moveWithCells="1" sizeWithCells="1">
              <from>
                <xdr:col>18</xdr:col>
                <xdr:colOff>298450</xdr:colOff>
                <xdr:row>29</xdr:row>
                <xdr:rowOff>6350</xdr:rowOff>
              </from>
              <to>
                <xdr:col>20</xdr:col>
                <xdr:colOff>495300</xdr:colOff>
                <xdr:row>32</xdr:row>
                <xdr:rowOff>69850</xdr:rowOff>
              </to>
            </anchor>
          </objectPr>
        </oleObject>
      </mc:Choice>
      <mc:Fallback>
        <oleObject progId="Equation.3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2017-04-04T20:17:17Z</dcterms:modified>
</cp:coreProperties>
</file>