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VelAccPress" sheetId="3" r:id="rId1"/>
  </sheets>
  <calcPr calcId="152511"/>
</workbook>
</file>

<file path=xl/calcChain.xml><?xml version="1.0" encoding="utf-8"?>
<calcChain xmlns="http://schemas.openxmlformats.org/spreadsheetml/2006/main">
  <c r="N7" i="3" l="1"/>
  <c r="O7" i="3" s="1"/>
  <c r="L7" i="3"/>
  <c r="M7" i="3" s="1"/>
  <c r="F7" i="3" s="1"/>
  <c r="E7" i="3"/>
  <c r="L6" i="3"/>
  <c r="M6" i="3" s="1"/>
  <c r="F6" i="3" s="1"/>
  <c r="G6" i="3" s="1"/>
  <c r="E6" i="3"/>
  <c r="N6" i="3" l="1"/>
  <c r="O6" i="3" s="1"/>
  <c r="I7" i="3"/>
  <c r="G7" i="3"/>
  <c r="I6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L30" i="3" l="1"/>
  <c r="D30" i="3" l="1"/>
  <c r="M30" i="3" l="1"/>
  <c r="E33" i="3"/>
  <c r="E9" i="3"/>
  <c r="E29" i="3"/>
  <c r="E19" i="3"/>
  <c r="E18" i="3"/>
  <c r="E17" i="3"/>
  <c r="E16" i="3"/>
  <c r="E15" i="3"/>
  <c r="E14" i="3"/>
  <c r="E13" i="3"/>
  <c r="E12" i="3"/>
  <c r="E11" i="3"/>
  <c r="E10" i="3"/>
  <c r="E8" i="3"/>
  <c r="L19" i="3"/>
  <c r="N19" i="3" s="1"/>
  <c r="O19" i="3" s="1"/>
  <c r="L18" i="3"/>
  <c r="N18" i="3" s="1"/>
  <c r="O18" i="3" s="1"/>
  <c r="L17" i="3"/>
  <c r="N17" i="3" s="1"/>
  <c r="O17" i="3" s="1"/>
  <c r="L16" i="3"/>
  <c r="N16" i="3" s="1"/>
  <c r="O16" i="3" s="1"/>
  <c r="L15" i="3"/>
  <c r="N15" i="3" s="1"/>
  <c r="O15" i="3" s="1"/>
  <c r="L14" i="3"/>
  <c r="N14" i="3" s="1"/>
  <c r="O14" i="3" s="1"/>
  <c r="L13" i="3"/>
  <c r="N13" i="3" s="1"/>
  <c r="O13" i="3" s="1"/>
  <c r="L12" i="3"/>
  <c r="N12" i="3" s="1"/>
  <c r="O12" i="3" s="1"/>
  <c r="L11" i="3"/>
  <c r="N11" i="3" s="1"/>
  <c r="O11" i="3" s="1"/>
  <c r="L10" i="3"/>
  <c r="N10" i="3" s="1"/>
  <c r="O10" i="3" s="1"/>
  <c r="L9" i="3"/>
  <c r="N9" i="3" s="1"/>
  <c r="O9" i="3" s="1"/>
  <c r="L8" i="3"/>
  <c r="N8" i="3" s="1"/>
  <c r="M19" i="3"/>
  <c r="F19" i="3" s="1"/>
  <c r="I19" i="3" s="1"/>
  <c r="M18" i="3"/>
  <c r="F18" i="3" s="1"/>
  <c r="M17" i="3"/>
  <c r="F17" i="3" s="1"/>
  <c r="M16" i="3"/>
  <c r="F16" i="3" s="1"/>
  <c r="I16" i="3" s="1"/>
  <c r="M15" i="3"/>
  <c r="F15" i="3" s="1"/>
  <c r="I15" i="3" s="1"/>
  <c r="M14" i="3"/>
  <c r="F14" i="3" s="1"/>
  <c r="M13" i="3"/>
  <c r="F13" i="3" s="1"/>
  <c r="M12" i="3"/>
  <c r="F12" i="3" s="1"/>
  <c r="I12" i="3" s="1"/>
  <c r="M11" i="3"/>
  <c r="F11" i="3" s="1"/>
  <c r="M10" i="3"/>
  <c r="F10" i="3" s="1"/>
  <c r="I10" i="3" s="1"/>
  <c r="M9" i="3"/>
  <c r="F9" i="3" s="1"/>
  <c r="G9" i="3" s="1"/>
  <c r="G33" i="3" l="1"/>
  <c r="I13" i="3"/>
  <c r="G17" i="3"/>
  <c r="I14" i="3"/>
  <c r="I11" i="3"/>
  <c r="I18" i="3"/>
  <c r="F33" i="3"/>
  <c r="I33" i="3" s="1"/>
  <c r="F36" i="3"/>
  <c r="G13" i="3"/>
  <c r="I9" i="3"/>
  <c r="I17" i="3"/>
  <c r="G11" i="3"/>
  <c r="G15" i="3"/>
  <c r="G19" i="3"/>
  <c r="G12" i="3"/>
  <c r="G16" i="3"/>
  <c r="G10" i="3"/>
  <c r="G14" i="3"/>
  <c r="G18" i="3"/>
  <c r="D34" i="3"/>
  <c r="D35" i="3" s="1"/>
  <c r="D36" i="3" s="1"/>
  <c r="D37" i="3" s="1"/>
  <c r="G36" i="3" l="1"/>
  <c r="I36" i="3"/>
  <c r="F35" i="3"/>
  <c r="I35" i="3" s="1"/>
  <c r="D38" i="3"/>
  <c r="F37" i="3"/>
  <c r="I37" i="3" s="1"/>
  <c r="F34" i="3"/>
  <c r="I34" i="3" s="1"/>
  <c r="D39" i="3" l="1"/>
  <c r="F38" i="3"/>
  <c r="I38" i="3" s="1"/>
  <c r="G35" i="3"/>
  <c r="G34" i="3"/>
  <c r="G37" i="3"/>
  <c r="D70" i="3" s="1"/>
  <c r="G72" i="3" s="1"/>
  <c r="M8" i="3"/>
  <c r="F8" i="3" s="1"/>
  <c r="Y8" i="3"/>
  <c r="Z8" i="3" s="1"/>
  <c r="G38" i="3" l="1"/>
  <c r="I8" i="3"/>
  <c r="G8" i="3"/>
  <c r="D40" i="3"/>
  <c r="F39" i="3"/>
  <c r="I39" i="3" s="1"/>
  <c r="O8" i="3"/>
  <c r="G39" i="3" l="1"/>
  <c r="D41" i="3"/>
  <c r="F40" i="3"/>
  <c r="I40" i="3" s="1"/>
  <c r="G40" i="3" l="1"/>
  <c r="D42" i="3"/>
  <c r="F41" i="3"/>
  <c r="I41" i="3" s="1"/>
  <c r="G41" i="3" l="1"/>
  <c r="D43" i="3"/>
  <c r="F42" i="3"/>
  <c r="I42" i="3" s="1"/>
  <c r="G42" i="3" l="1"/>
  <c r="D44" i="3"/>
  <c r="F43" i="3"/>
  <c r="I43" i="3" s="1"/>
  <c r="G43" i="3" l="1"/>
  <c r="D45" i="3"/>
  <c r="F44" i="3"/>
  <c r="I44" i="3" s="1"/>
  <c r="G44" i="3" l="1"/>
  <c r="D46" i="3"/>
  <c r="F45" i="3"/>
  <c r="I45" i="3" s="1"/>
  <c r="G45" i="3" l="1"/>
  <c r="D47" i="3"/>
  <c r="F46" i="3"/>
  <c r="I46" i="3" s="1"/>
  <c r="G46" i="3" l="1"/>
  <c r="D48" i="3"/>
  <c r="F47" i="3"/>
  <c r="I47" i="3" s="1"/>
  <c r="G47" i="3" l="1"/>
  <c r="D49" i="3"/>
  <c r="F48" i="3"/>
  <c r="I48" i="3" s="1"/>
  <c r="G48" i="3" l="1"/>
  <c r="D50" i="3"/>
  <c r="F49" i="3"/>
  <c r="I49" i="3" s="1"/>
  <c r="G49" i="3" l="1"/>
  <c r="D51" i="3"/>
  <c r="F50" i="3"/>
  <c r="I50" i="3" s="1"/>
  <c r="G50" i="3" l="1"/>
  <c r="D52" i="3"/>
  <c r="F51" i="3"/>
  <c r="I51" i="3" s="1"/>
  <c r="G51" i="3" l="1"/>
  <c r="D53" i="3"/>
  <c r="F52" i="3"/>
  <c r="I52" i="3" s="1"/>
  <c r="G52" i="3" l="1"/>
  <c r="D54" i="3"/>
  <c r="F53" i="3"/>
  <c r="I53" i="3" s="1"/>
  <c r="G53" i="3" l="1"/>
  <c r="D55" i="3"/>
  <c r="F54" i="3"/>
  <c r="I54" i="3" s="1"/>
  <c r="G54" i="3" l="1"/>
  <c r="D56" i="3"/>
  <c r="F55" i="3"/>
  <c r="I55" i="3" s="1"/>
  <c r="G55" i="3" l="1"/>
  <c r="F56" i="3"/>
  <c r="I56" i="3" s="1"/>
  <c r="D57" i="3"/>
  <c r="F57" i="3" l="1"/>
  <c r="I57" i="3" s="1"/>
  <c r="D58" i="3"/>
  <c r="G56" i="3"/>
  <c r="F58" i="3" l="1"/>
  <c r="I58" i="3" s="1"/>
  <c r="D59" i="3"/>
  <c r="G57" i="3"/>
  <c r="F59" i="3" l="1"/>
  <c r="I59" i="3" s="1"/>
  <c r="D60" i="3"/>
  <c r="G58" i="3"/>
  <c r="F60" i="3" l="1"/>
  <c r="I60" i="3" s="1"/>
  <c r="D61" i="3"/>
  <c r="G59" i="3"/>
  <c r="F61" i="3" l="1"/>
  <c r="I61" i="3" s="1"/>
  <c r="D62" i="3"/>
  <c r="G60" i="3"/>
  <c r="D63" i="3" l="1"/>
  <c r="F62" i="3"/>
  <c r="I62" i="3" s="1"/>
  <c r="G61" i="3"/>
  <c r="G62" i="3" l="1"/>
  <c r="D64" i="3"/>
  <c r="F63" i="3"/>
  <c r="I63" i="3" s="1"/>
  <c r="G63" i="3" l="1"/>
  <c r="F64" i="3"/>
  <c r="I64" i="3" s="1"/>
  <c r="D65" i="3"/>
  <c r="F65" i="3" l="1"/>
  <c r="I65" i="3" s="1"/>
  <c r="D66" i="3"/>
  <c r="G64" i="3"/>
  <c r="F66" i="3" l="1"/>
  <c r="I66" i="3" s="1"/>
  <c r="D67" i="3"/>
  <c r="G65" i="3"/>
  <c r="F67" i="3" l="1"/>
  <c r="I67" i="3" s="1"/>
  <c r="D68" i="3"/>
  <c r="F68" i="3" s="1"/>
  <c r="I68" i="3" s="1"/>
  <c r="G66" i="3"/>
  <c r="G68" i="3" l="1"/>
  <c r="G67" i="3"/>
</calcChain>
</file>

<file path=xl/sharedStrings.xml><?xml version="1.0" encoding="utf-8"?>
<sst xmlns="http://schemas.openxmlformats.org/spreadsheetml/2006/main" count="45" uniqueCount="26">
  <si>
    <t>Onde in acqua profonda</t>
  </si>
  <si>
    <t>L</t>
  </si>
  <si>
    <t>H</t>
  </si>
  <si>
    <t xml:space="preserve"> T </t>
  </si>
  <si>
    <t>Vxmax</t>
  </si>
  <si>
    <t>axmax</t>
  </si>
  <si>
    <t>azmax</t>
  </si>
  <si>
    <t>k</t>
  </si>
  <si>
    <t>d</t>
  </si>
  <si>
    <t>Vzmax</t>
  </si>
  <si>
    <t>pend</t>
  </si>
  <si>
    <t>pend gradi</t>
  </si>
  <si>
    <t>z</t>
  </si>
  <si>
    <t>T</t>
  </si>
  <si>
    <t>omega</t>
  </si>
  <si>
    <t>Z</t>
  </si>
  <si>
    <t>VzMax</t>
  </si>
  <si>
    <t>Vx(z,T)</t>
  </si>
  <si>
    <t>t</t>
  </si>
  <si>
    <t>x</t>
  </si>
  <si>
    <t>Vz</t>
  </si>
  <si>
    <t>ax</t>
  </si>
  <si>
    <t xml:space="preserve">az </t>
  </si>
  <si>
    <t xml:space="preserve">   </t>
  </si>
  <si>
    <t xml:space="preserve"> </t>
  </si>
  <si>
    <t>H0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</si>
</sst>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9" tint="-0.249977111117893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0" fillId="2" borderId="0" xfId="0" applyFill="1"/>
    <xf numFmtId="0" fontId="3" fillId="0" borderId="0" xfId="0" applyFont="1" applyAlignment="1">
      <alignment horizontal="justify" vertical="center"/>
    </xf>
    <xf numFmtId="0" fontId="0" fillId="2" borderId="1" xfId="0" applyFill="1" applyBorder="1"/>
    <xf numFmtId="0" fontId="0" fillId="0" borderId="2" xfId="0" applyBorder="1"/>
    <xf numFmtId="0" fontId="0" fillId="3" borderId="0" xfId="0" applyFill="1"/>
    <xf numFmtId="164" fontId="0" fillId="3" borderId="0" xfId="0" applyNumberFormat="1" applyFill="1"/>
    <xf numFmtId="164" fontId="1" fillId="0" borderId="0" xfId="0" applyNumberFormat="1" applyFont="1"/>
    <xf numFmtId="164" fontId="0" fillId="2" borderId="0" xfId="0" applyNumberFormat="1" applyFill="1"/>
    <xf numFmtId="0" fontId="4" fillId="0" borderId="0" xfId="0" applyFont="1"/>
    <xf numFmtId="164" fontId="1" fillId="0" borderId="2" xfId="0" applyNumberFormat="1" applyFont="1" applyBorder="1"/>
    <xf numFmtId="164" fontId="1" fillId="0" borderId="3" xfId="0" applyNumberFormat="1" applyFont="1" applyBorder="1"/>
    <xf numFmtId="164" fontId="0" fillId="0" borderId="0" xfId="0" applyNumberFormat="1"/>
    <xf numFmtId="0" fontId="5" fillId="0" borderId="0" xfId="0" applyFont="1" applyAlignment="1">
      <alignment horizontal="justify" vertical="center"/>
    </xf>
    <xf numFmtId="0" fontId="6" fillId="3" borderId="0" xfId="0" applyFont="1" applyFill="1"/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EDF1BF"/>
      <color rgb="FFE9E9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Velocità</a:t>
            </a:r>
            <a:r>
              <a:rPr lang="it-IT" baseline="0"/>
              <a:t> ed accelerazioni max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parte costante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VelAccPress!$D$33:$D$68</c:f>
              <c:numCache>
                <c:formatCode>General</c:formatCode>
                <c:ptCount val="36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  <c:pt idx="31">
                  <c:v>-31</c:v>
                </c:pt>
                <c:pt idx="32">
                  <c:v>-32</c:v>
                </c:pt>
                <c:pt idx="33">
                  <c:v>-33</c:v>
                </c:pt>
                <c:pt idx="34">
                  <c:v>-34</c:v>
                </c:pt>
                <c:pt idx="35">
                  <c:v>-35</c:v>
                </c:pt>
              </c:numCache>
            </c:numRef>
          </c:xVal>
          <c:yVal>
            <c:numRef>
              <c:f>VelAccPress!$F$33:$F$68</c:f>
              <c:numCache>
                <c:formatCode>0.000</c:formatCode>
                <c:ptCount val="36"/>
                <c:pt idx="0">
                  <c:v>1</c:v>
                </c:pt>
                <c:pt idx="1">
                  <c:v>0.9163622411743606</c:v>
                </c:pt>
                <c:pt idx="2">
                  <c:v>0.83971975705010282</c:v>
                </c:pt>
                <c:pt idx="3">
                  <c:v>0.76948747852882171</c:v>
                </c:pt>
                <c:pt idx="4">
                  <c:v>0.70512927038028372</c:v>
                </c:pt>
                <c:pt idx="5">
                  <c:v>0.64615383852331842</c:v>
                </c:pt>
                <c:pt idx="6">
                  <c:v>0.59211097961264392</c:v>
                </c:pt>
                <c:pt idx="7">
                  <c:v>0.54258814430179236</c:v>
                </c:pt>
                <c:pt idx="8">
                  <c:v>0.49720728794702773</c:v>
                </c:pt>
                <c:pt idx="9">
                  <c:v>0.45562198471136722</c:v>
                </c:pt>
                <c:pt idx="10">
                  <c:v>0.41751478303841866</c:v>
                </c:pt>
                <c:pt idx="11">
                  <c:v>0.38259478230851218</c:v>
                </c:pt>
                <c:pt idx="12">
                  <c:v>0.35059541217784729</c:v>
                </c:pt>
                <c:pt idx="13">
                  <c:v>0.32127239764874088</c:v>
                </c:pt>
                <c:pt idx="14">
                  <c:v>0.29440189433686265</c:v>
                </c:pt>
                <c:pt idx="15">
                  <c:v>0.26977877970050468</c:v>
                </c:pt>
                <c:pt idx="16">
                  <c:v>0.24721508718763857</c:v>
                </c:pt>
                <c:pt idx="17">
                  <c:v>0.22653857134738101</c:v>
                </c:pt>
                <c:pt idx="18">
                  <c:v>0.20759139295232384</c:v>
                </c:pt>
                <c:pt idx="19">
                  <c:v>0.19022891409430018</c:v>
                </c:pt>
                <c:pt idx="20">
                  <c:v>0.17431859405561781</c:v>
                </c:pt>
                <c:pt idx="21">
                  <c:v>0.15973897752716951</c:v>
                </c:pt>
                <c:pt idx="22">
                  <c:v>0.14637876744969888</c:v>
                </c:pt>
                <c:pt idx="23">
                  <c:v>0.13413597540054661</c:v>
                </c:pt>
                <c:pt idx="24">
                  <c:v>0.12291714304015465</c:v>
                </c:pt>
                <c:pt idx="25">
                  <c:v>0.11263662867502557</c:v>
                </c:pt>
                <c:pt idx="26">
                  <c:v>0.1032159534909714</c:v>
                </c:pt>
                <c:pt idx="27">
                  <c:v>9.4583202465935115E-2</c:v>
                </c:pt>
                <c:pt idx="28">
                  <c:v>8.66724753891326E-2</c:v>
                </c:pt>
                <c:pt idx="29">
                  <c:v>7.9423383795715716E-2</c:v>
                </c:pt>
                <c:pt idx="30">
                  <c:v>7.2780589976693441E-2</c:v>
                </c:pt>
                <c:pt idx="31">
                  <c:v>6.6693384545035483E-2</c:v>
                </c:pt>
                <c:pt idx="32">
                  <c:v>6.1115299333192166E-2</c:v>
                </c:pt>
                <c:pt idx="33">
                  <c:v>5.6003752667005878E-2</c:v>
                </c:pt>
                <c:pt idx="34">
                  <c:v>5.1319724308112435E-2</c:v>
                </c:pt>
                <c:pt idx="35">
                  <c:v>4.7027457583432228E-2</c:v>
                </c:pt>
              </c:numCache>
            </c:numRef>
          </c:yVal>
          <c:smooth val="1"/>
        </c:ser>
        <c:ser>
          <c:idx val="2"/>
          <c:order val="1"/>
          <c:tx>
            <c:v>vel max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VelAccPress!$D$33:$D$68</c:f>
              <c:numCache>
                <c:formatCode>General</c:formatCode>
                <c:ptCount val="36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  <c:pt idx="31">
                  <c:v>-31</c:v>
                </c:pt>
                <c:pt idx="32">
                  <c:v>-32</c:v>
                </c:pt>
                <c:pt idx="33">
                  <c:v>-33</c:v>
                </c:pt>
                <c:pt idx="34">
                  <c:v>-34</c:v>
                </c:pt>
                <c:pt idx="35">
                  <c:v>-35</c:v>
                </c:pt>
              </c:numCache>
            </c:numRef>
          </c:xVal>
          <c:yVal>
            <c:numRef>
              <c:f>VelAccPress!$G$33:$G$68</c:f>
              <c:numCache>
                <c:formatCode>0.000</c:formatCode>
                <c:ptCount val="36"/>
                <c:pt idx="0">
                  <c:v>0.89714285714285713</c:v>
                </c:pt>
                <c:pt idx="1">
                  <c:v>0.82210783922499775</c:v>
                </c:pt>
                <c:pt idx="2">
                  <c:v>0.75334858203923505</c:v>
                </c:pt>
                <c:pt idx="3">
                  <c:v>0.69034019502300004</c:v>
                </c:pt>
                <c:pt idx="4">
                  <c:v>0.63260168828402596</c:v>
                </c:pt>
                <c:pt idx="5">
                  <c:v>0.57969230084663426</c:v>
                </c:pt>
                <c:pt idx="6">
                  <c:v>0.53120813599534344</c:v>
                </c:pt>
                <c:pt idx="7">
                  <c:v>0.48677907803075088</c:v>
                </c:pt>
                <c:pt idx="8">
                  <c:v>0.44606596690104772</c:v>
                </c:pt>
                <c:pt idx="9">
                  <c:v>0.40875800914105515</c:v>
                </c:pt>
                <c:pt idx="10">
                  <c:v>0.37457040535446701</c:v>
                </c:pt>
                <c:pt idx="11">
                  <c:v>0.34324217612820807</c:v>
                </c:pt>
                <c:pt idx="12">
                  <c:v>0.31453416978241155</c:v>
                </c:pt>
                <c:pt idx="13">
                  <c:v>0.28822723674772754</c:v>
                </c:pt>
                <c:pt idx="14">
                  <c:v>0.26412055663364248</c:v>
                </c:pt>
                <c:pt idx="15">
                  <c:v>0.2420301052170242</c:v>
                </c:pt>
                <c:pt idx="16">
                  <c:v>0.2217872496483386</c:v>
                </c:pt>
                <c:pt idx="17">
                  <c:v>0.20323746115165039</c:v>
                </c:pt>
                <c:pt idx="18">
                  <c:v>0.18623913539151338</c:v>
                </c:pt>
                <c:pt idx="19">
                  <c:v>0.17066251150174358</c:v>
                </c:pt>
                <c:pt idx="20">
                  <c:v>0.15638868152418284</c:v>
                </c:pt>
                <c:pt idx="21">
                  <c:v>0.14330868269580349</c:v>
                </c:pt>
                <c:pt idx="22">
                  <c:v>0.13132266565487272</c:v>
                </c:pt>
                <c:pt idx="23">
                  <c:v>0.12033913221649038</c:v>
                </c:pt>
                <c:pt idx="24">
                  <c:v>0.11027423689888159</c:v>
                </c:pt>
                <c:pt idx="25">
                  <c:v>0.1010511468684515</c:v>
                </c:pt>
                <c:pt idx="26">
                  <c:v>9.2599455417614343E-2</c:v>
                </c:pt>
                <c:pt idx="27">
                  <c:v>8.4854644498010362E-2</c:v>
                </c:pt>
                <c:pt idx="28">
                  <c:v>7.7757592206250392E-2</c:v>
                </c:pt>
                <c:pt idx="29">
                  <c:v>7.1254121462442102E-2</c:v>
                </c:pt>
                <c:pt idx="30">
                  <c:v>6.5294586436233537E-2</c:v>
                </c:pt>
                <c:pt idx="31">
                  <c:v>5.9833493563260405E-2</c:v>
                </c:pt>
                <c:pt idx="32">
                  <c:v>5.4829154258920973E-2</c:v>
                </c:pt>
                <c:pt idx="33">
                  <c:v>5.0243366678399556E-2</c:v>
                </c:pt>
                <c:pt idx="34">
                  <c:v>4.6041124093563729E-2</c:v>
                </c:pt>
                <c:pt idx="35">
                  <c:v>4.2190347660564911E-2</c:v>
                </c:pt>
              </c:numCache>
            </c:numRef>
          </c:yVal>
          <c:smooth val="1"/>
        </c:ser>
        <c:ser>
          <c:idx val="3"/>
          <c:order val="2"/>
          <c:tx>
            <c:v>acc maz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VelAccPress!$D$33:$D$68</c:f>
              <c:numCache>
                <c:formatCode>General</c:formatCode>
                <c:ptCount val="36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  <c:pt idx="31">
                  <c:v>-31</c:v>
                </c:pt>
                <c:pt idx="32">
                  <c:v>-32</c:v>
                </c:pt>
                <c:pt idx="33">
                  <c:v>-33</c:v>
                </c:pt>
                <c:pt idx="34">
                  <c:v>-34</c:v>
                </c:pt>
                <c:pt idx="35">
                  <c:v>-35</c:v>
                </c:pt>
              </c:numCache>
            </c:numRef>
          </c:xVal>
          <c:yVal>
            <c:numRef>
              <c:f>VelAccPress!$I$33:$I$68</c:f>
              <c:numCache>
                <c:formatCode>0.000</c:formatCode>
                <c:ptCount val="36"/>
                <c:pt idx="0">
                  <c:v>0.804865306122449</c:v>
                </c:pt>
                <c:pt idx="1">
                  <c:v>0.73754817576185516</c:v>
                </c:pt>
                <c:pt idx="2">
                  <c:v>0.67586129931519956</c:v>
                </c:pt>
                <c:pt idx="3">
                  <c:v>0.61933377496349151</c:v>
                </c:pt>
                <c:pt idx="4">
                  <c:v>0.56753408606052613</c:v>
                </c:pt>
                <c:pt idx="5">
                  <c:v>0.5200668070452662</c:v>
                </c:pt>
                <c:pt idx="6">
                  <c:v>0.47656958486439382</c:v>
                </c:pt>
                <c:pt idx="7">
                  <c:v>0.43671037286187364</c:v>
                </c:pt>
                <c:pt idx="8">
                  <c:v>0.40018489601979712</c:v>
                </c:pt>
                <c:pt idx="9">
                  <c:v>0.36671432820083238</c:v>
                </c:pt>
                <c:pt idx="10">
                  <c:v>0.33604316366086473</c:v>
                </c:pt>
                <c:pt idx="11">
                  <c:v>0.30793726658359238</c:v>
                </c:pt>
                <c:pt idx="12">
                  <c:v>0.28218208374764925</c:v>
                </c:pt>
                <c:pt idx="13">
                  <c:v>0.25858100668224698</c:v>
                </c:pt>
                <c:pt idx="14">
                  <c:v>0.23695387080846783</c:v>
                </c:pt>
                <c:pt idx="15">
                  <c:v>0.21713558010898742</c:v>
                </c:pt>
                <c:pt idx="16">
                  <c:v>0.19897484682736663</c:v>
                </c:pt>
                <c:pt idx="17">
                  <c:v>0.18233303657605207</c:v>
                </c:pt>
                <c:pt idx="18">
                  <c:v>0.16708311003695772</c:v>
                </c:pt>
                <c:pt idx="19">
                  <c:v>0.15310865317584996</c:v>
                </c:pt>
                <c:pt idx="20">
                  <c:v>0.14030298856740975</c:v>
                </c:pt>
                <c:pt idx="21">
                  <c:v>0.12856836104709229</c:v>
                </c:pt>
                <c:pt idx="22">
                  <c:v>0.11781519147322866</c:v>
                </c:pt>
                <c:pt idx="23">
                  <c:v>0.10796139290279425</c:v>
                </c:pt>
                <c:pt idx="24">
                  <c:v>9.893174396071093E-2</c:v>
                </c:pt>
                <c:pt idx="25">
                  <c:v>9.0657314619125073E-2</c:v>
                </c:pt>
                <c:pt idx="26">
                  <c:v>8.3074940003231151E-2</c:v>
                </c:pt>
                <c:pt idx="27">
                  <c:v>7.6126738206786435E-2</c:v>
                </c:pt>
                <c:pt idx="28">
                  <c:v>6.9759668436464639E-2</c:v>
                </c:pt>
                <c:pt idx="29">
                  <c:v>6.392512611201949E-2</c:v>
                </c:pt>
                <c:pt idx="30">
                  <c:v>5.8578571831363807E-2</c:v>
                </c:pt>
                <c:pt idx="31">
                  <c:v>5.3679191368182194E-2</c:v>
                </c:pt>
                <c:pt idx="32">
                  <c:v>4.9189584106574813E-2</c:v>
                </c:pt>
                <c:pt idx="33">
                  <c:v>4.5075477534335606E-2</c:v>
                </c:pt>
                <c:pt idx="34">
                  <c:v>4.1305465615368603E-2</c:v>
                </c:pt>
                <c:pt idx="35">
                  <c:v>3.7850769044049666E-2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59783184"/>
        <c:axId val="-1659781008"/>
      </c:scatterChart>
      <c:valAx>
        <c:axId val="-165978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59781008"/>
        <c:crosses val="autoZero"/>
        <c:crossBetween val="midCat"/>
      </c:valAx>
      <c:valAx>
        <c:axId val="-165978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59783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549088</xdr:colOff>
      <xdr:row>23</xdr:row>
      <xdr:rowOff>123265</xdr:rowOff>
    </xdr:from>
    <xdr:to>
      <xdr:col>10</xdr:col>
      <xdr:colOff>335616</xdr:colOff>
      <xdr:row>25</xdr:row>
      <xdr:rowOff>161365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4676" y="3574677"/>
          <a:ext cx="3092264" cy="430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589989</xdr:colOff>
      <xdr:row>23</xdr:row>
      <xdr:rowOff>171450</xdr:rowOff>
    </xdr:from>
    <xdr:to>
      <xdr:col>15</xdr:col>
      <xdr:colOff>387164</xdr:colOff>
      <xdr:row>26</xdr:row>
      <xdr:rowOff>7844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1313" y="3622862"/>
          <a:ext cx="2979645" cy="430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425825</xdr:colOff>
      <xdr:row>47</xdr:row>
      <xdr:rowOff>44824</xdr:rowOff>
    </xdr:from>
    <xdr:to>
      <xdr:col>19</xdr:col>
      <xdr:colOff>280147</xdr:colOff>
      <xdr:row>69</xdr:row>
      <xdr:rowOff>166968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257736</xdr:colOff>
      <xdr:row>29</xdr:row>
      <xdr:rowOff>56029</xdr:rowOff>
    </xdr:from>
    <xdr:to>
      <xdr:col>14</xdr:col>
      <xdr:colOff>235323</xdr:colOff>
      <xdr:row>31</xdr:row>
      <xdr:rowOff>134470</xdr:rowOff>
    </xdr:to>
    <xdr:cxnSp macro="">
      <xdr:nvCxnSpPr>
        <xdr:cNvPr id="7" name="Connettore 2 6"/>
        <xdr:cNvCxnSpPr/>
      </xdr:nvCxnSpPr>
      <xdr:spPr>
        <a:xfrm flipH="1" flipV="1">
          <a:off x="7194177" y="5244353"/>
          <a:ext cx="1837764" cy="4594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560291</xdr:colOff>
      <xdr:row>21</xdr:row>
      <xdr:rowOff>100852</xdr:rowOff>
    </xdr:from>
    <xdr:ext cx="2935943" cy="264560"/>
    <xdr:sp macro="" textlink="">
      <xdr:nvSpPr>
        <xdr:cNvPr id="10" name="CasellaDiTesto 9"/>
        <xdr:cNvSpPr txBox="1"/>
      </xdr:nvSpPr>
      <xdr:spPr>
        <a:xfrm>
          <a:off x="1165409" y="3742764"/>
          <a:ext cx="2935943" cy="264560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/>
            <a:t>Acque basse ed intermedie: ad es  d= 20  d=5 </a:t>
          </a:r>
        </a:p>
      </xdr:txBody>
    </xdr:sp>
    <xdr:clientData/>
  </xdr:oneCellAnchor>
  <xdr:oneCellAnchor>
    <xdr:from>
      <xdr:col>7</xdr:col>
      <xdr:colOff>123264</xdr:colOff>
      <xdr:row>22</xdr:row>
      <xdr:rowOff>11206</xdr:rowOff>
    </xdr:from>
    <xdr:ext cx="1530997" cy="264560"/>
    <xdr:sp macro="" textlink="">
      <xdr:nvSpPr>
        <xdr:cNvPr id="12" name="CasellaDiTesto 11"/>
        <xdr:cNvSpPr txBox="1"/>
      </xdr:nvSpPr>
      <xdr:spPr>
        <a:xfrm>
          <a:off x="4594411" y="3843618"/>
          <a:ext cx="1530997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effetto</a:t>
          </a:r>
          <a:r>
            <a:rPr lang="it-IT" sz="1100" baseline="0"/>
            <a:t> della profondità</a:t>
          </a:r>
          <a:endParaRPr lang="it-IT" sz="1100"/>
        </a:p>
      </xdr:txBody>
    </xdr:sp>
    <xdr:clientData/>
  </xdr:oneCellAnchor>
  <xdr:twoCellAnchor>
    <xdr:from>
      <xdr:col>7</xdr:col>
      <xdr:colOff>313765</xdr:colOff>
      <xdr:row>22</xdr:row>
      <xdr:rowOff>100853</xdr:rowOff>
    </xdr:from>
    <xdr:to>
      <xdr:col>7</xdr:col>
      <xdr:colOff>459441</xdr:colOff>
      <xdr:row>25</xdr:row>
      <xdr:rowOff>33617</xdr:rowOff>
    </xdr:to>
    <xdr:cxnSp macro="">
      <xdr:nvCxnSpPr>
        <xdr:cNvPr id="14" name="Connettore 2 13"/>
        <xdr:cNvCxnSpPr/>
      </xdr:nvCxnSpPr>
      <xdr:spPr>
        <a:xfrm flipH="1">
          <a:off x="4784912" y="3933265"/>
          <a:ext cx="145676" cy="51547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481853</xdr:colOff>
      <xdr:row>26</xdr:row>
      <xdr:rowOff>1</xdr:rowOff>
    </xdr:from>
    <xdr:to>
      <xdr:col>8</xdr:col>
      <xdr:colOff>403412</xdr:colOff>
      <xdr:row>32</xdr:row>
      <xdr:rowOff>22411</xdr:rowOff>
    </xdr:to>
    <xdr:cxnSp macro="">
      <xdr:nvCxnSpPr>
        <xdr:cNvPr id="17" name="Connettore 2 16"/>
        <xdr:cNvCxnSpPr/>
      </xdr:nvCxnSpPr>
      <xdr:spPr>
        <a:xfrm flipH="1">
          <a:off x="3507441" y="4045325"/>
          <a:ext cx="1972236" cy="116541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18</xdr:row>
      <xdr:rowOff>0</xdr:rowOff>
    </xdr:from>
    <xdr:ext cx="632096" cy="264560"/>
    <xdr:sp macro="" textlink="">
      <xdr:nvSpPr>
        <xdr:cNvPr id="20" name="CasellaDiTesto 19"/>
        <xdr:cNvSpPr txBox="1"/>
      </xdr:nvSpPr>
      <xdr:spPr>
        <a:xfrm>
          <a:off x="0" y="3070412"/>
          <a:ext cx="632096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U = VX;</a:t>
          </a:r>
          <a:r>
            <a:rPr lang="it-IT" sz="1100" baseline="0"/>
            <a:t> </a:t>
          </a:r>
          <a:endParaRPr lang="it-IT" sz="1100"/>
        </a:p>
      </xdr:txBody>
    </xdr:sp>
    <xdr:clientData/>
  </xdr:oneCellAnchor>
  <xdr:twoCellAnchor>
    <xdr:from>
      <xdr:col>3</xdr:col>
      <xdr:colOff>403412</xdr:colOff>
      <xdr:row>36</xdr:row>
      <xdr:rowOff>123265</xdr:rowOff>
    </xdr:from>
    <xdr:to>
      <xdr:col>6</xdr:col>
      <xdr:colOff>425824</xdr:colOff>
      <xdr:row>69</xdr:row>
      <xdr:rowOff>78441</xdr:rowOff>
    </xdr:to>
    <xdr:cxnSp macro="">
      <xdr:nvCxnSpPr>
        <xdr:cNvPr id="22" name="Connettore 2 21"/>
        <xdr:cNvCxnSpPr/>
      </xdr:nvCxnSpPr>
      <xdr:spPr>
        <a:xfrm flipH="1">
          <a:off x="2218765" y="6084794"/>
          <a:ext cx="1882588" cy="6252882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317500</xdr:colOff>
          <xdr:row>24</xdr:row>
          <xdr:rowOff>57150</xdr:rowOff>
        </xdr:from>
        <xdr:to>
          <xdr:col>32</xdr:col>
          <xdr:colOff>298450</xdr:colOff>
          <xdr:row>27</xdr:row>
          <xdr:rowOff>38100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552450</xdr:colOff>
          <xdr:row>18</xdr:row>
          <xdr:rowOff>88900</xdr:rowOff>
        </xdr:from>
        <xdr:to>
          <xdr:col>31</xdr:col>
          <xdr:colOff>469900</xdr:colOff>
          <xdr:row>24</xdr:row>
          <xdr:rowOff>31750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548DD4"/>
            </a:solidFill>
          </xdr:spPr>
        </xdr:sp>
        <xdr:clientData/>
      </xdr:twoCellAnchor>
    </mc:Choice>
    <mc:Fallback/>
  </mc:AlternateContent>
  <xdr:twoCellAnchor editAs="oneCell">
    <xdr:from>
      <xdr:col>16</xdr:col>
      <xdr:colOff>246530</xdr:colOff>
      <xdr:row>23</xdr:row>
      <xdr:rowOff>145676</xdr:rowOff>
    </xdr:from>
    <xdr:to>
      <xdr:col>25</xdr:col>
      <xdr:colOff>302559</xdr:colOff>
      <xdr:row>27</xdr:row>
      <xdr:rowOff>79001</xdr:rowOff>
    </xdr:to>
    <xdr:pic>
      <xdr:nvPicPr>
        <xdr:cNvPr id="28" name="Immagine 2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1" y="4168588"/>
          <a:ext cx="5524499" cy="7177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495300</xdr:colOff>
          <xdr:row>27</xdr:row>
          <xdr:rowOff>171450</xdr:rowOff>
        </xdr:from>
        <xdr:to>
          <xdr:col>23</xdr:col>
          <xdr:colOff>336550</xdr:colOff>
          <xdr:row>30</xdr:row>
          <xdr:rowOff>38100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201706</xdr:colOff>
      <xdr:row>34</xdr:row>
      <xdr:rowOff>11205</xdr:rowOff>
    </xdr:from>
    <xdr:ext cx="1063240" cy="264560"/>
    <xdr:sp macro="" textlink="">
      <xdr:nvSpPr>
        <xdr:cNvPr id="6" name="CasellaDiTesto 5"/>
        <xdr:cNvSpPr txBox="1"/>
      </xdr:nvSpPr>
      <xdr:spPr>
        <a:xfrm>
          <a:off x="5927912" y="6152029"/>
          <a:ext cx="1063240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NB a=H/2  </a:t>
          </a:r>
          <a:r>
            <a:rPr lang="el-GR" sz="1100"/>
            <a:t>ω</a:t>
          </a:r>
          <a:r>
            <a:rPr lang="it-IT" sz="1100"/>
            <a:t>=Ϭ</a:t>
          </a:r>
        </a:p>
      </xdr:txBody>
    </xdr:sp>
    <xdr:clientData/>
  </xdr:oneCellAnchor>
  <xdr:oneCellAnchor>
    <xdr:from>
      <xdr:col>14</xdr:col>
      <xdr:colOff>280146</xdr:colOff>
      <xdr:row>30</xdr:row>
      <xdr:rowOff>67235</xdr:rowOff>
    </xdr:from>
    <xdr:ext cx="3361765" cy="436786"/>
    <xdr:sp macro="" textlink="">
      <xdr:nvSpPr>
        <xdr:cNvPr id="19" name="CasellaDiTesto 18"/>
        <xdr:cNvSpPr txBox="1"/>
      </xdr:nvSpPr>
      <xdr:spPr>
        <a:xfrm>
          <a:off x="9076764" y="5446059"/>
          <a:ext cx="3361765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Per acque  intermedie  e basse: </a:t>
          </a:r>
          <a:r>
            <a:rPr lang="it-IT" sz="1100"/>
            <a:t>Introdurre</a:t>
          </a:r>
          <a:r>
            <a:rPr lang="it-IT" sz="1100" baseline="0"/>
            <a:t>  il </a:t>
          </a: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valori   </a:t>
          </a:r>
          <a:r>
            <a:rPr lang="it-IT" sz="1100" baseline="0"/>
            <a:t>di L k per la d prescelta (</a:t>
          </a: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eq dispersione </a:t>
          </a:r>
          <a:r>
            <a:rPr lang="it-IT" sz="1100" baseline="0"/>
            <a:t>dal foglio shoallng )</a:t>
          </a:r>
          <a:endParaRPr lang="it-IT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3854823" cy="436786"/>
    <xdr:sp macro="" textlink="">
      <xdr:nvSpPr>
        <xdr:cNvPr id="21" name="CasellaDiTesto 20"/>
        <xdr:cNvSpPr txBox="1"/>
      </xdr:nvSpPr>
      <xdr:spPr>
        <a:xfrm>
          <a:off x="2420471" y="0"/>
          <a:ext cx="3854823" cy="436786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/>
            <a:t> valori di acqua profonda (d&gt;&gt;L); ad es :</a:t>
          </a:r>
        </a:p>
        <a:p>
          <a:r>
            <a:rPr lang="it-IT" sz="1100"/>
            <a:t>d = 500:  </a:t>
          </a:r>
        </a:p>
      </xdr:txBody>
    </xdr:sp>
    <xdr:clientData/>
  </xdr:oneCellAnchor>
  <xdr:oneCellAnchor>
    <xdr:from>
      <xdr:col>15</xdr:col>
      <xdr:colOff>0</xdr:colOff>
      <xdr:row>2</xdr:row>
      <xdr:rowOff>0</xdr:rowOff>
    </xdr:from>
    <xdr:ext cx="1917769" cy="264560"/>
    <xdr:sp macro="" textlink="">
      <xdr:nvSpPr>
        <xdr:cNvPr id="25" name="CasellaDiTesto 24"/>
        <xdr:cNvSpPr txBox="1"/>
      </xdr:nvSpPr>
      <xdr:spPr>
        <a:xfrm>
          <a:off x="9513794" y="381000"/>
          <a:ext cx="1917769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Acqua profonda</a:t>
          </a:r>
          <a:r>
            <a:rPr lang="it-IT" sz="1100" baseline="0"/>
            <a:t> L=g/6.28*T^2</a:t>
          </a:r>
        </a:p>
      </xdr:txBody>
    </xdr:sp>
    <xdr:clientData/>
  </xdr:oneCellAnchor>
  <xdr:twoCellAnchor>
    <xdr:from>
      <xdr:col>12</xdr:col>
      <xdr:colOff>219636</xdr:colOff>
      <xdr:row>2</xdr:row>
      <xdr:rowOff>100853</xdr:rowOff>
    </xdr:from>
    <xdr:to>
      <xdr:col>15</xdr:col>
      <xdr:colOff>448235</xdr:colOff>
      <xdr:row>13</xdr:row>
      <xdr:rowOff>6723</xdr:rowOff>
    </xdr:to>
    <xdr:cxnSp macro="">
      <xdr:nvCxnSpPr>
        <xdr:cNvPr id="9" name="Connettore 2 8"/>
        <xdr:cNvCxnSpPr/>
      </xdr:nvCxnSpPr>
      <xdr:spPr>
        <a:xfrm flipH="1">
          <a:off x="7806018" y="481853"/>
          <a:ext cx="2156011" cy="164278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100853</xdr:colOff>
      <xdr:row>27</xdr:row>
      <xdr:rowOff>145676</xdr:rowOff>
    </xdr:from>
    <xdr:to>
      <xdr:col>10</xdr:col>
      <xdr:colOff>549088</xdr:colOff>
      <xdr:row>27</xdr:row>
      <xdr:rowOff>179294</xdr:rowOff>
    </xdr:to>
    <xdr:cxnSp macro="">
      <xdr:nvCxnSpPr>
        <xdr:cNvPr id="18" name="Connettore 2 17"/>
        <xdr:cNvCxnSpPr/>
      </xdr:nvCxnSpPr>
      <xdr:spPr>
        <a:xfrm flipV="1">
          <a:off x="1916206" y="4953000"/>
          <a:ext cx="4964206" cy="3361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112059</xdr:colOff>
      <xdr:row>36</xdr:row>
      <xdr:rowOff>179295</xdr:rowOff>
    </xdr:from>
    <xdr:ext cx="3361765" cy="609013"/>
    <xdr:sp macro="" textlink="">
      <xdr:nvSpPr>
        <xdr:cNvPr id="26" name="CasellaDiTesto 25"/>
        <xdr:cNvSpPr txBox="1"/>
      </xdr:nvSpPr>
      <xdr:spPr>
        <a:xfrm>
          <a:off x="7048500" y="6712324"/>
          <a:ext cx="3361765" cy="609013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Per acque  intermedie  e basse: </a:t>
          </a:r>
          <a:r>
            <a:rPr lang="it-IT" sz="1100"/>
            <a:t>Introdurre</a:t>
          </a:r>
          <a:r>
            <a:rPr lang="it-IT" sz="1100" baseline="0"/>
            <a:t>  il </a:t>
          </a: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valori   </a:t>
          </a:r>
          <a:r>
            <a:rPr lang="it-IT" sz="1100" baseline="0"/>
            <a:t>di H = Ho*Ks  </a:t>
          </a: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per la d prescelta (eq dispersione dal foglio shoallng )</a:t>
          </a:r>
          <a:endParaRPr lang="it-IT" sz="1100"/>
        </a:p>
      </xdr:txBody>
    </xdr:sp>
    <xdr:clientData/>
  </xdr:oneCellAnchor>
  <xdr:twoCellAnchor>
    <xdr:from>
      <xdr:col>1</xdr:col>
      <xdr:colOff>257735</xdr:colOff>
      <xdr:row>30</xdr:row>
      <xdr:rowOff>134470</xdr:rowOff>
    </xdr:from>
    <xdr:to>
      <xdr:col>13</xdr:col>
      <xdr:colOff>582706</xdr:colOff>
      <xdr:row>36</xdr:row>
      <xdr:rowOff>67237</xdr:rowOff>
    </xdr:to>
    <xdr:cxnSp macro="">
      <xdr:nvCxnSpPr>
        <xdr:cNvPr id="29" name="Connettore 2 28"/>
        <xdr:cNvCxnSpPr/>
      </xdr:nvCxnSpPr>
      <xdr:spPr>
        <a:xfrm flipH="1" flipV="1">
          <a:off x="862853" y="5513294"/>
          <a:ext cx="7911353" cy="108697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0</xdr:colOff>
      <xdr:row>22</xdr:row>
      <xdr:rowOff>0</xdr:rowOff>
    </xdr:from>
    <xdr:ext cx="2448491" cy="264560"/>
    <xdr:sp macro="" textlink="">
      <xdr:nvSpPr>
        <xdr:cNvPr id="30" name="CasellaDiTesto 29"/>
        <xdr:cNvSpPr txBox="1"/>
      </xdr:nvSpPr>
      <xdr:spPr>
        <a:xfrm>
          <a:off x="6936441" y="3832412"/>
          <a:ext cx="2448491" cy="264560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calcolare e diagrammare Vx(z,t),  Ax etc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Z88"/>
  <sheetViews>
    <sheetView tabSelected="1" topLeftCell="B1" zoomScale="85" zoomScaleNormal="85" workbookViewId="0">
      <selection activeCell="D7" sqref="D7"/>
    </sheetView>
  </sheetViews>
  <sheetFormatPr defaultRowHeight="14.5" x14ac:dyDescent="0.35"/>
  <cols>
    <col min="6" max="6" width="9.7265625" bestFit="1" customWidth="1"/>
    <col min="7" max="7" width="12" bestFit="1" customWidth="1"/>
    <col min="9" max="9" width="9.7265625" bestFit="1" customWidth="1"/>
    <col min="12" max="12" width="9.7265625" bestFit="1" customWidth="1"/>
    <col min="15" max="16" width="10.7265625" customWidth="1"/>
    <col min="20" max="20" width="7.54296875" customWidth="1"/>
    <col min="21" max="21" width="10.81640625" customWidth="1"/>
  </cols>
  <sheetData>
    <row r="2" spans="2:26" x14ac:dyDescent="0.35">
      <c r="V2" t="s">
        <v>0</v>
      </c>
    </row>
    <row r="3" spans="2:26" x14ac:dyDescent="0.35">
      <c r="B3" s="3" t="s">
        <v>15</v>
      </c>
      <c r="C3" s="3">
        <v>0</v>
      </c>
    </row>
    <row r="4" spans="2:26" x14ac:dyDescent="0.35">
      <c r="B4" s="3" t="s">
        <v>8</v>
      </c>
      <c r="C4" s="3">
        <v>500</v>
      </c>
      <c r="G4" s="2" t="s">
        <v>4</v>
      </c>
      <c r="H4" t="s">
        <v>9</v>
      </c>
      <c r="I4" t="s">
        <v>5</v>
      </c>
      <c r="J4" t="s">
        <v>6</v>
      </c>
      <c r="L4" t="s">
        <v>1</v>
      </c>
      <c r="M4" t="s">
        <v>7</v>
      </c>
      <c r="N4" t="s">
        <v>10</v>
      </c>
      <c r="O4" t="s">
        <v>11</v>
      </c>
      <c r="T4" s="2" t="s">
        <v>4</v>
      </c>
      <c r="U4" t="s">
        <v>5</v>
      </c>
      <c r="V4" t="s">
        <v>6</v>
      </c>
      <c r="W4" t="s">
        <v>1</v>
      </c>
      <c r="X4" t="s">
        <v>7</v>
      </c>
      <c r="Y4" t="s">
        <v>10</v>
      </c>
      <c r="Z4" t="s">
        <v>11</v>
      </c>
    </row>
    <row r="5" spans="2:26" x14ac:dyDescent="0.35">
      <c r="B5" s="3" t="s">
        <v>2</v>
      </c>
      <c r="C5" s="3">
        <v>2</v>
      </c>
      <c r="D5" s="3" t="s">
        <v>3</v>
      </c>
      <c r="E5" s="7" t="s">
        <v>14</v>
      </c>
      <c r="F5" s="7"/>
      <c r="G5" s="2"/>
      <c r="T5" s="2"/>
    </row>
    <row r="6" spans="2:26" x14ac:dyDescent="0.35">
      <c r="B6" s="3"/>
      <c r="C6" s="3"/>
      <c r="D6" s="3">
        <v>2</v>
      </c>
      <c r="E6" s="8">
        <f>6.28/D6</f>
        <v>3.14</v>
      </c>
      <c r="F6" s="9">
        <f xml:space="preserve"> COSH(M6*($C$3+$C$4))/(SINH(M6*$C$4))</f>
        <v>1</v>
      </c>
      <c r="G6" s="9">
        <f>$C$5/2*(E6)*F6</f>
        <v>3.14</v>
      </c>
      <c r="I6" s="2">
        <f>$C$5/2*(E6^2)* F6</f>
        <v>9.8596000000000004</v>
      </c>
      <c r="L6" s="1">
        <f>9.81/6.28*D6^2</f>
        <v>6.2484076433121016</v>
      </c>
      <c r="M6" s="1">
        <f>6.28/L6</f>
        <v>1.0050560652395515</v>
      </c>
      <c r="N6" s="2">
        <f>$C$5/L6</f>
        <v>0.32008154943934763</v>
      </c>
      <c r="O6" s="2">
        <f>ATAN(N6)*180/3.14</f>
        <v>17.757912453614914</v>
      </c>
      <c r="T6" s="2"/>
    </row>
    <row r="7" spans="2:26" x14ac:dyDescent="0.35">
      <c r="B7" s="3"/>
      <c r="C7" s="3"/>
      <c r="D7" s="3">
        <v>3</v>
      </c>
      <c r="E7" s="8">
        <f>6.28/D7</f>
        <v>2.0933333333333333</v>
      </c>
      <c r="F7" s="9">
        <f xml:space="preserve"> COSH(M7*($C$3+$C$4))/(SINH(M7*$C$4))</f>
        <v>1</v>
      </c>
      <c r="G7" s="9">
        <f>$C$5/2*(E7)*F7</f>
        <v>2.0933333333333333</v>
      </c>
      <c r="I7" s="2">
        <f>$C$5/2*(E7^2)* F7</f>
        <v>4.3820444444444444</v>
      </c>
      <c r="L7" s="1">
        <f>9.81/6.28*D7^2</f>
        <v>14.058917197452228</v>
      </c>
      <c r="M7" s="1">
        <f>6.28/L7</f>
        <v>0.44669158455091185</v>
      </c>
      <c r="N7" s="2">
        <f>$C$5/L7</f>
        <v>0.14225846641748785</v>
      </c>
      <c r="O7" s="2">
        <f>ATAN(N7)*180/3.14</f>
        <v>8.1005905938832736</v>
      </c>
      <c r="T7" s="2"/>
    </row>
    <row r="8" spans="2:26" x14ac:dyDescent="0.35">
      <c r="D8" s="3">
        <v>4</v>
      </c>
      <c r="E8" s="8">
        <f>6.28/D8</f>
        <v>1.57</v>
      </c>
      <c r="F8" s="9">
        <f xml:space="preserve"> COSH(M8*($C$3+$C$4))/(SINH(M8*$C$4))</f>
        <v>1</v>
      </c>
      <c r="G8" s="9">
        <f>$C$5/2*(E8)*F8</f>
        <v>1.57</v>
      </c>
      <c r="I8" s="2">
        <f>$C$5/2*(E8^2)* F8</f>
        <v>2.4649000000000001</v>
      </c>
      <c r="L8" s="1">
        <f>9.81/6.28*D8^2</f>
        <v>24.993630573248407</v>
      </c>
      <c r="M8" s="1">
        <f>6.28/L8</f>
        <v>0.25126401630988787</v>
      </c>
      <c r="N8" s="2">
        <f>$C$5/L8</f>
        <v>8.0020387359836909E-2</v>
      </c>
      <c r="O8" s="2">
        <f>ATAN(N8)*180/3.14</f>
        <v>4.5774024873187855</v>
      </c>
      <c r="U8" s="2"/>
      <c r="Y8" s="2">
        <f>$C$5/L8</f>
        <v>8.0020387359836909E-2</v>
      </c>
      <c r="Z8" s="2">
        <f>ATAN(Y8)*180/3.14</f>
        <v>4.5774024873187855</v>
      </c>
    </row>
    <row r="9" spans="2:26" x14ac:dyDescent="0.35">
      <c r="D9" s="3">
        <v>5</v>
      </c>
      <c r="E9" s="8">
        <f>6.28/D9</f>
        <v>1.256</v>
      </c>
      <c r="F9" s="9">
        <f t="shared" ref="F9:F19" si="0" xml:space="preserve"> COSH(M9*($C$3+$C$4))/(SINH(M9*$C$4))</f>
        <v>1</v>
      </c>
      <c r="G9" s="9">
        <f t="shared" ref="G9:G19" si="1">$C$5/2*(E9)*F9</f>
        <v>1.256</v>
      </c>
      <c r="I9" s="2">
        <f t="shared" ref="I9:I19" si="2">$C$5/2*(E9^2)* F9</f>
        <v>1.577536</v>
      </c>
      <c r="L9" s="1">
        <f t="shared" ref="L9:L19" si="3">9.81/6.28*D9^2</f>
        <v>39.052547770700635</v>
      </c>
      <c r="M9" s="1">
        <f t="shared" ref="M9:M19" si="4">6.28/L9</f>
        <v>0.16080897043832826</v>
      </c>
      <c r="N9" s="2">
        <f t="shared" ref="N9:N19" si="5">$C$5/L9</f>
        <v>5.1213047910295621E-2</v>
      </c>
      <c r="O9" s="2">
        <f t="shared" ref="O9:O19" si="6">ATAN(N9)*180/3.14</f>
        <v>2.9332172167637389</v>
      </c>
    </row>
    <row r="10" spans="2:26" x14ac:dyDescent="0.35">
      <c r="D10" s="3">
        <v>6</v>
      </c>
      <c r="E10" s="8">
        <f t="shared" ref="E10:E19" si="7">6.28/D10</f>
        <v>1.0466666666666666</v>
      </c>
      <c r="F10" s="9">
        <f t="shared" si="0"/>
        <v>1</v>
      </c>
      <c r="G10" s="9">
        <f t="shared" si="1"/>
        <v>1.0466666666666666</v>
      </c>
      <c r="I10" s="2">
        <f t="shared" si="2"/>
        <v>1.0955111111111111</v>
      </c>
      <c r="L10" s="1">
        <f t="shared" si="3"/>
        <v>56.235668789808912</v>
      </c>
      <c r="M10" s="1">
        <f t="shared" si="4"/>
        <v>0.11167289613772796</v>
      </c>
      <c r="N10" s="2">
        <f t="shared" si="5"/>
        <v>3.5564616604371962E-2</v>
      </c>
      <c r="O10" s="2">
        <f t="shared" si="6"/>
        <v>2.037877075823658</v>
      </c>
    </row>
    <row r="11" spans="2:26" x14ac:dyDescent="0.35">
      <c r="D11" s="3">
        <v>7</v>
      </c>
      <c r="E11" s="8">
        <f t="shared" si="7"/>
        <v>0.89714285714285713</v>
      </c>
      <c r="F11" s="9">
        <f t="shared" si="0"/>
        <v>1</v>
      </c>
      <c r="G11" s="9">
        <f t="shared" si="1"/>
        <v>0.89714285714285713</v>
      </c>
      <c r="I11" s="2">
        <f t="shared" si="2"/>
        <v>0.804865306122449</v>
      </c>
      <c r="L11" s="1">
        <f t="shared" si="3"/>
        <v>76.54299363057325</v>
      </c>
      <c r="M11" s="1">
        <f t="shared" si="4"/>
        <v>8.204539308077971E-2</v>
      </c>
      <c r="N11" s="2">
        <f t="shared" si="5"/>
        <v>2.6129106076681438E-2</v>
      </c>
      <c r="O11" s="2">
        <f t="shared" si="6"/>
        <v>1.4975061096431992</v>
      </c>
    </row>
    <row r="12" spans="2:26" ht="15" thickBot="1" x14ac:dyDescent="0.4">
      <c r="D12" s="3">
        <v>8</v>
      </c>
      <c r="E12" s="8">
        <f t="shared" si="7"/>
        <v>0.78500000000000003</v>
      </c>
      <c r="F12" s="9">
        <f t="shared" si="0"/>
        <v>1</v>
      </c>
      <c r="G12" s="9">
        <f t="shared" si="1"/>
        <v>0.78500000000000003</v>
      </c>
      <c r="I12" s="2">
        <f t="shared" si="2"/>
        <v>0.61622500000000002</v>
      </c>
      <c r="L12" s="1">
        <f t="shared" si="3"/>
        <v>99.974522292993626</v>
      </c>
      <c r="M12" s="1">
        <f t="shared" si="4"/>
        <v>6.2816004077471968E-2</v>
      </c>
      <c r="N12" s="2">
        <f t="shared" si="5"/>
        <v>2.0005096839959227E-2</v>
      </c>
      <c r="O12" s="2">
        <f t="shared" si="6"/>
        <v>1.1466360444078207</v>
      </c>
    </row>
    <row r="13" spans="2:26" ht="15" thickBot="1" x14ac:dyDescent="0.4">
      <c r="D13" s="5">
        <v>9</v>
      </c>
      <c r="E13" s="8">
        <f t="shared" si="7"/>
        <v>0.69777777777777783</v>
      </c>
      <c r="F13" s="9">
        <f t="shared" si="0"/>
        <v>1</v>
      </c>
      <c r="G13" s="9">
        <f t="shared" si="1"/>
        <v>0.69777777777777783</v>
      </c>
      <c r="H13" s="6"/>
      <c r="I13" s="2">
        <f t="shared" si="2"/>
        <v>0.4868938271604939</v>
      </c>
      <c r="J13" s="6"/>
      <c r="K13" s="6"/>
      <c r="L13" s="1">
        <f t="shared" si="3"/>
        <v>126.53025477707006</v>
      </c>
      <c r="M13" s="1">
        <f t="shared" si="4"/>
        <v>4.9632398283434645E-2</v>
      </c>
      <c r="N13" s="2">
        <f t="shared" si="5"/>
        <v>1.5806496268609759E-2</v>
      </c>
      <c r="O13" s="2">
        <f t="shared" si="6"/>
        <v>0.90602943092766686</v>
      </c>
    </row>
    <row r="14" spans="2:26" x14ac:dyDescent="0.35">
      <c r="D14" s="3">
        <v>10</v>
      </c>
      <c r="E14" s="8">
        <f t="shared" si="7"/>
        <v>0.628</v>
      </c>
      <c r="F14" s="9">
        <f t="shared" si="0"/>
        <v>1</v>
      </c>
      <c r="G14" s="9">
        <f t="shared" si="1"/>
        <v>0.628</v>
      </c>
      <c r="I14" s="2">
        <f t="shared" si="2"/>
        <v>0.39438400000000001</v>
      </c>
      <c r="L14" s="1">
        <f t="shared" si="3"/>
        <v>156.21019108280254</v>
      </c>
      <c r="M14" s="1">
        <f t="shared" si="4"/>
        <v>4.0202242609582065E-2</v>
      </c>
      <c r="N14" s="2">
        <f t="shared" si="5"/>
        <v>1.2803261977573905E-2</v>
      </c>
      <c r="O14" s="2">
        <f t="shared" si="6"/>
        <v>0.73390485445954678</v>
      </c>
    </row>
    <row r="15" spans="2:26" x14ac:dyDescent="0.35">
      <c r="D15" s="3">
        <v>11</v>
      </c>
      <c r="E15" s="8">
        <f t="shared" si="7"/>
        <v>0.57090909090909092</v>
      </c>
      <c r="F15" s="9">
        <f t="shared" si="0"/>
        <v>1.0000000000000075</v>
      </c>
      <c r="G15" s="9">
        <f t="shared" si="1"/>
        <v>0.57090909090909525</v>
      </c>
      <c r="I15" s="2">
        <f t="shared" si="2"/>
        <v>0.3259371900826471</v>
      </c>
      <c r="L15" s="1">
        <f t="shared" si="3"/>
        <v>189.01433121019107</v>
      </c>
      <c r="M15" s="1">
        <f t="shared" si="4"/>
        <v>3.322499389221658E-2</v>
      </c>
      <c r="N15" s="2">
        <f t="shared" si="5"/>
        <v>1.0581208245928847E-2</v>
      </c>
      <c r="O15" s="2">
        <f t="shared" si="6"/>
        <v>0.60654344186877829</v>
      </c>
    </row>
    <row r="16" spans="2:26" x14ac:dyDescent="0.35">
      <c r="D16" s="3">
        <v>12</v>
      </c>
      <c r="E16" s="8">
        <f t="shared" si="7"/>
        <v>0.52333333333333332</v>
      </c>
      <c r="F16" s="9">
        <f t="shared" si="0"/>
        <v>1.0000000000015006</v>
      </c>
      <c r="G16" s="9">
        <f t="shared" si="1"/>
        <v>0.52333333333411858</v>
      </c>
      <c r="I16" s="2">
        <f t="shared" si="2"/>
        <v>0.27387777777818872</v>
      </c>
      <c r="L16" s="1">
        <f t="shared" si="3"/>
        <v>224.94267515923565</v>
      </c>
      <c r="M16" s="1">
        <f t="shared" si="4"/>
        <v>2.791822403443199E-2</v>
      </c>
      <c r="N16" s="2">
        <f t="shared" si="5"/>
        <v>8.8911541510929906E-3</v>
      </c>
      <c r="O16" s="2">
        <f t="shared" si="6"/>
        <v>0.50967056594074756</v>
      </c>
    </row>
    <row r="17" spans="1:23" x14ac:dyDescent="0.35">
      <c r="D17" s="3">
        <v>13</v>
      </c>
      <c r="E17" s="8">
        <f t="shared" si="7"/>
        <v>0.48307692307692307</v>
      </c>
      <c r="F17" s="9">
        <f t="shared" si="0"/>
        <v>1.0000000000933036</v>
      </c>
      <c r="G17" s="9">
        <f t="shared" si="1"/>
        <v>0.4830769231219959</v>
      </c>
      <c r="I17" s="2">
        <f t="shared" si="2"/>
        <v>0.23336331363124108</v>
      </c>
      <c r="L17" s="1">
        <f t="shared" si="3"/>
        <v>263.99522292993629</v>
      </c>
      <c r="M17" s="1">
        <f t="shared" si="4"/>
        <v>2.3788309236439091E-2</v>
      </c>
      <c r="N17" s="2">
        <f t="shared" si="5"/>
        <v>7.5758946612863344E-3</v>
      </c>
      <c r="O17" s="2">
        <f t="shared" si="6"/>
        <v>0.43427864687714468</v>
      </c>
    </row>
    <row r="18" spans="1:23" x14ac:dyDescent="0.35">
      <c r="D18" s="3">
        <v>14</v>
      </c>
      <c r="E18" s="8">
        <f t="shared" si="7"/>
        <v>0.44857142857142857</v>
      </c>
      <c r="F18" s="9">
        <f t="shared" si="0"/>
        <v>1.0000000024720919</v>
      </c>
      <c r="G18" s="9">
        <f t="shared" si="1"/>
        <v>0.44857142968033836</v>
      </c>
      <c r="I18" s="2">
        <f t="shared" si="2"/>
        <v>0.20121632702803749</v>
      </c>
      <c r="L18" s="1">
        <f t="shared" si="3"/>
        <v>306.171974522293</v>
      </c>
      <c r="M18" s="1">
        <f t="shared" si="4"/>
        <v>2.0511348270194928E-2</v>
      </c>
      <c r="N18" s="2">
        <f t="shared" si="5"/>
        <v>6.5322765191703595E-3</v>
      </c>
      <c r="O18" s="2">
        <f t="shared" si="6"/>
        <v>0.37445638525318775</v>
      </c>
    </row>
    <row r="19" spans="1:23" x14ac:dyDescent="0.35">
      <c r="D19" s="3">
        <v>15</v>
      </c>
      <c r="E19" s="8">
        <f t="shared" si="7"/>
        <v>0.41866666666666669</v>
      </c>
      <c r="F19" s="9">
        <f t="shared" si="0"/>
        <v>1.0000000347698159</v>
      </c>
      <c r="G19" s="9">
        <f t="shared" si="1"/>
        <v>0.4186666812236296</v>
      </c>
      <c r="I19" s="2">
        <f t="shared" si="2"/>
        <v>0.17528178387229293</v>
      </c>
      <c r="L19" s="1">
        <f t="shared" si="3"/>
        <v>351.47292993630572</v>
      </c>
      <c r="M19" s="1">
        <f t="shared" si="4"/>
        <v>1.7867663382036471E-2</v>
      </c>
      <c r="N19" s="2">
        <f t="shared" si="5"/>
        <v>5.690338656699513E-3</v>
      </c>
      <c r="O19" s="2">
        <f t="shared" si="6"/>
        <v>0.32619423670268805</v>
      </c>
    </row>
    <row r="24" spans="1:23" ht="15.5" x14ac:dyDescent="0.35">
      <c r="M24" s="4"/>
    </row>
    <row r="25" spans="1:23" x14ac:dyDescent="0.35">
      <c r="T25" s="15" t="s">
        <v>23</v>
      </c>
      <c r="W25" t="s">
        <v>23</v>
      </c>
    </row>
    <row r="26" spans="1:23" ht="15.5" x14ac:dyDescent="0.35">
      <c r="M26" s="4"/>
      <c r="T26" s="15" t="s">
        <v>24</v>
      </c>
      <c r="W26" t="s">
        <v>24</v>
      </c>
    </row>
    <row r="27" spans="1:23" x14ac:dyDescent="0.35">
      <c r="T27" s="15"/>
    </row>
    <row r="28" spans="1:23" x14ac:dyDescent="0.35">
      <c r="C28" s="3" t="s">
        <v>8</v>
      </c>
      <c r="D28">
        <v>20</v>
      </c>
      <c r="L28" s="11" t="s">
        <v>1</v>
      </c>
      <c r="M28" s="11" t="s">
        <v>7</v>
      </c>
    </row>
    <row r="29" spans="1:23" x14ac:dyDescent="0.35">
      <c r="C29" s="3" t="s">
        <v>13</v>
      </c>
      <c r="D29" s="3">
        <v>7</v>
      </c>
      <c r="E29" s="10">
        <f>E8</f>
        <v>1.57</v>
      </c>
      <c r="F29" s="3"/>
      <c r="I29" s="1"/>
      <c r="J29" s="1"/>
      <c r="K29" s="1"/>
      <c r="L29" s="11"/>
      <c r="M29" s="11"/>
      <c r="N29" s="1"/>
    </row>
    <row r="30" spans="1:23" x14ac:dyDescent="0.35">
      <c r="A30" s="3" t="s">
        <v>25</v>
      </c>
      <c r="C30" t="s">
        <v>14</v>
      </c>
      <c r="D30" s="8">
        <f>6.28/$D$29</f>
        <v>0.89714285714285713</v>
      </c>
      <c r="L30" s="16">
        <f>71.9</f>
        <v>71.900000000000006</v>
      </c>
      <c r="M30" s="11">
        <f>6.28/L30</f>
        <v>8.7343532684283728E-2</v>
      </c>
    </row>
    <row r="31" spans="1:23" x14ac:dyDescent="0.35">
      <c r="A31" s="3" t="s">
        <v>2</v>
      </c>
      <c r="B31" s="7">
        <v>2</v>
      </c>
    </row>
    <row r="32" spans="1:23" x14ac:dyDescent="0.35">
      <c r="D32" s="3" t="s">
        <v>12</v>
      </c>
      <c r="E32" t="s">
        <v>14</v>
      </c>
      <c r="G32" s="2" t="s">
        <v>4</v>
      </c>
      <c r="H32" t="s">
        <v>16</v>
      </c>
      <c r="I32" t="s">
        <v>5</v>
      </c>
      <c r="J32" t="s">
        <v>6</v>
      </c>
    </row>
    <row r="33" spans="4:9" x14ac:dyDescent="0.35">
      <c r="D33" s="3">
        <v>0</v>
      </c>
      <c r="E33" s="8">
        <f>6.28/$D$29</f>
        <v>0.89714285714285713</v>
      </c>
      <c r="F33" s="9">
        <f xml:space="preserve"> COSH($M$30*(D33+$C$4))/(SINH($M$30*$C$4))</f>
        <v>1</v>
      </c>
      <c r="G33" s="9">
        <f>$B$31/2*(E33)*F33</f>
        <v>0.89714285714285713</v>
      </c>
      <c r="H33" s="2"/>
      <c r="I33" s="9">
        <f>F33*$B$31/2*E33^2</f>
        <v>0.804865306122449</v>
      </c>
    </row>
    <row r="34" spans="4:9" x14ac:dyDescent="0.35">
      <c r="D34" s="3">
        <f>D33-1</f>
        <v>-1</v>
      </c>
      <c r="E34" s="8">
        <f t="shared" ref="E34:E68" si="8">6.28/$D$29</f>
        <v>0.89714285714285713</v>
      </c>
      <c r="F34" s="9">
        <f xml:space="preserve"> COSH($M$30*(D34+$C$4))/(SINH($M$30*$C$4))</f>
        <v>0.9163622411743606</v>
      </c>
      <c r="G34" s="9">
        <f t="shared" ref="G34:G68" si="9">$C$5/2*(E34)*F34</f>
        <v>0.82210783922499775</v>
      </c>
      <c r="I34" s="9">
        <f t="shared" ref="I34:I68" si="10">F34*$B$31/2*E34^2</f>
        <v>0.73754817576185516</v>
      </c>
    </row>
    <row r="35" spans="4:9" x14ac:dyDescent="0.35">
      <c r="D35" s="3">
        <f>D34-1</f>
        <v>-2</v>
      </c>
      <c r="E35" s="8">
        <f t="shared" si="8"/>
        <v>0.89714285714285713</v>
      </c>
      <c r="F35" s="9">
        <f xml:space="preserve"> COSH($M$30*(D35+$C$4))/(SINH($M$30*$C$4))</f>
        <v>0.83971975705010282</v>
      </c>
      <c r="G35" s="9">
        <f t="shared" si="9"/>
        <v>0.75334858203923505</v>
      </c>
      <c r="I35" s="9">
        <f t="shared" si="10"/>
        <v>0.67586129931519956</v>
      </c>
    </row>
    <row r="36" spans="4:9" ht="15" thickBot="1" x14ac:dyDescent="0.4">
      <c r="D36" s="3">
        <f t="shared" ref="D36:D68" si="11">D35-1</f>
        <v>-3</v>
      </c>
      <c r="E36" s="8">
        <f t="shared" si="8"/>
        <v>0.89714285714285713</v>
      </c>
      <c r="F36" s="9">
        <f xml:space="preserve"> COSH($M$30*(D36+$C$4))/(SINH($M$30*$C$4))</f>
        <v>0.76948747852882171</v>
      </c>
      <c r="G36" s="9">
        <f t="shared" si="9"/>
        <v>0.69034019502300004</v>
      </c>
      <c r="I36" s="9">
        <f t="shared" si="10"/>
        <v>0.61933377496349151</v>
      </c>
    </row>
    <row r="37" spans="4:9" ht="15" thickBot="1" x14ac:dyDescent="0.4">
      <c r="D37" s="5">
        <f t="shared" si="11"/>
        <v>-4</v>
      </c>
      <c r="E37" s="8">
        <f t="shared" si="8"/>
        <v>0.89714285714285713</v>
      </c>
      <c r="F37" s="12">
        <f xml:space="preserve"> COSH($M$30*(D37+$C$4))/(SINH($M$30*$C$4))</f>
        <v>0.70512927038028372</v>
      </c>
      <c r="G37" s="13">
        <f t="shared" si="9"/>
        <v>0.63260168828402596</v>
      </c>
      <c r="I37" s="9">
        <f t="shared" si="10"/>
        <v>0.56753408606052613</v>
      </c>
    </row>
    <row r="38" spans="4:9" x14ac:dyDescent="0.35">
      <c r="D38" s="3">
        <f t="shared" si="11"/>
        <v>-5</v>
      </c>
      <c r="E38" s="8">
        <f t="shared" si="8"/>
        <v>0.89714285714285713</v>
      </c>
      <c r="F38" s="9">
        <f xml:space="preserve"> COSH($M$30*(D38+$C$4))/(SINH($M$30*$C$4))</f>
        <v>0.64615383852331842</v>
      </c>
      <c r="G38" s="9">
        <f t="shared" si="9"/>
        <v>0.57969230084663426</v>
      </c>
      <c r="I38" s="9">
        <f t="shared" si="10"/>
        <v>0.5200668070452662</v>
      </c>
    </row>
    <row r="39" spans="4:9" x14ac:dyDescent="0.35">
      <c r="D39" s="3">
        <f t="shared" si="11"/>
        <v>-6</v>
      </c>
      <c r="E39" s="8">
        <f t="shared" si="8"/>
        <v>0.89714285714285713</v>
      </c>
      <c r="F39" s="9">
        <f xml:space="preserve"> COSH($M$30*(D39+$C$4))/(SINH($M$30*$C$4))</f>
        <v>0.59211097961264392</v>
      </c>
      <c r="G39" s="9">
        <f t="shared" si="9"/>
        <v>0.53120813599534344</v>
      </c>
      <c r="I39" s="9">
        <f t="shared" si="10"/>
        <v>0.47656958486439382</v>
      </c>
    </row>
    <row r="40" spans="4:9" x14ac:dyDescent="0.35">
      <c r="D40" s="3">
        <f t="shared" si="11"/>
        <v>-7</v>
      </c>
      <c r="E40" s="8">
        <f t="shared" si="8"/>
        <v>0.89714285714285713</v>
      </c>
      <c r="F40" s="9">
        <f xml:space="preserve"> COSH($M$30*(D40+$C$4))/(SINH($M$30*$C$4))</f>
        <v>0.54258814430179236</v>
      </c>
      <c r="G40" s="9">
        <f t="shared" si="9"/>
        <v>0.48677907803075088</v>
      </c>
      <c r="I40" s="9">
        <f t="shared" si="10"/>
        <v>0.43671037286187364</v>
      </c>
    </row>
    <row r="41" spans="4:9" x14ac:dyDescent="0.35">
      <c r="D41" s="3">
        <f t="shared" si="11"/>
        <v>-8</v>
      </c>
      <c r="E41" s="8">
        <f t="shared" si="8"/>
        <v>0.89714285714285713</v>
      </c>
      <c r="F41" s="9">
        <f xml:space="preserve"> COSH($M$30*(D41+$C$4))/(SINH($M$30*$C$4))</f>
        <v>0.49720728794702773</v>
      </c>
      <c r="G41" s="9">
        <f t="shared" si="9"/>
        <v>0.44606596690104772</v>
      </c>
      <c r="I41" s="9">
        <f t="shared" si="10"/>
        <v>0.40018489601979712</v>
      </c>
    </row>
    <row r="42" spans="4:9" x14ac:dyDescent="0.35">
      <c r="D42" s="3">
        <f t="shared" si="11"/>
        <v>-9</v>
      </c>
      <c r="E42" s="8">
        <f t="shared" si="8"/>
        <v>0.89714285714285713</v>
      </c>
      <c r="F42" s="9">
        <f xml:space="preserve"> COSH($M$30*(D42+$C$4))/(SINH($M$30*$C$4))</f>
        <v>0.45562198471136722</v>
      </c>
      <c r="G42" s="9">
        <f t="shared" si="9"/>
        <v>0.40875800914105515</v>
      </c>
      <c r="I42" s="9">
        <f t="shared" si="10"/>
        <v>0.36671432820083238</v>
      </c>
    </row>
    <row r="43" spans="4:9" x14ac:dyDescent="0.35">
      <c r="D43" s="3">
        <f t="shared" si="11"/>
        <v>-10</v>
      </c>
      <c r="E43" s="8">
        <f t="shared" si="8"/>
        <v>0.89714285714285713</v>
      </c>
      <c r="F43" s="9">
        <f xml:space="preserve"> COSH($M$30*(D43+$C$4))/(SINH($M$30*$C$4))</f>
        <v>0.41751478303841866</v>
      </c>
      <c r="G43" s="9">
        <f t="shared" si="9"/>
        <v>0.37457040535446701</v>
      </c>
      <c r="I43" s="9">
        <f t="shared" si="10"/>
        <v>0.33604316366086473</v>
      </c>
    </row>
    <row r="44" spans="4:9" x14ac:dyDescent="0.35">
      <c r="D44" s="3">
        <f t="shared" si="11"/>
        <v>-11</v>
      </c>
      <c r="E44" s="8">
        <f t="shared" si="8"/>
        <v>0.89714285714285713</v>
      </c>
      <c r="F44" s="9">
        <f xml:space="preserve"> COSH($M$30*(D44+$C$4))/(SINH($M$30*$C$4))</f>
        <v>0.38259478230851218</v>
      </c>
      <c r="G44" s="9">
        <f t="shared" si="9"/>
        <v>0.34324217612820807</v>
      </c>
      <c r="I44" s="9">
        <f t="shared" si="10"/>
        <v>0.30793726658359238</v>
      </c>
    </row>
    <row r="45" spans="4:9" x14ac:dyDescent="0.35">
      <c r="D45" s="3">
        <f t="shared" si="11"/>
        <v>-12</v>
      </c>
      <c r="E45" s="8">
        <f t="shared" si="8"/>
        <v>0.89714285714285713</v>
      </c>
      <c r="F45" s="9">
        <f xml:space="preserve"> COSH($M$30*(D45+$C$4))/(SINH($M$30*$C$4))</f>
        <v>0.35059541217784729</v>
      </c>
      <c r="G45" s="9">
        <f t="shared" si="9"/>
        <v>0.31453416978241155</v>
      </c>
      <c r="I45" s="9">
        <f t="shared" si="10"/>
        <v>0.28218208374764925</v>
      </c>
    </row>
    <row r="46" spans="4:9" x14ac:dyDescent="0.35">
      <c r="D46" s="3">
        <f t="shared" si="11"/>
        <v>-13</v>
      </c>
      <c r="E46" s="8">
        <f t="shared" si="8"/>
        <v>0.89714285714285713</v>
      </c>
      <c r="F46" s="9">
        <f xml:space="preserve"> COSH($M$30*(D46+$C$4))/(SINH($M$30*$C$4))</f>
        <v>0.32127239764874088</v>
      </c>
      <c r="G46" s="9">
        <f t="shared" si="9"/>
        <v>0.28822723674772754</v>
      </c>
      <c r="I46" s="9">
        <f t="shared" si="10"/>
        <v>0.25858100668224698</v>
      </c>
    </row>
    <row r="47" spans="4:9" x14ac:dyDescent="0.35">
      <c r="D47" s="3">
        <f t="shared" si="11"/>
        <v>-14</v>
      </c>
      <c r="E47" s="8">
        <f t="shared" si="8"/>
        <v>0.89714285714285713</v>
      </c>
      <c r="F47" s="9">
        <f xml:space="preserve"> COSH($M$30*(D47+$C$4))/(SINH($M$30*$C$4))</f>
        <v>0.29440189433686265</v>
      </c>
      <c r="G47" s="9">
        <f t="shared" si="9"/>
        <v>0.26412055663364248</v>
      </c>
      <c r="I47" s="9">
        <f t="shared" si="10"/>
        <v>0.23695387080846783</v>
      </c>
    </row>
    <row r="48" spans="4:9" x14ac:dyDescent="0.35">
      <c r="D48" s="3">
        <f t="shared" si="11"/>
        <v>-15</v>
      </c>
      <c r="E48" s="8">
        <f t="shared" si="8"/>
        <v>0.89714285714285713</v>
      </c>
      <c r="F48" s="9">
        <f xml:space="preserve"> COSH($M$30*(D48+$C$4))/(SINH($M$30*$C$4))</f>
        <v>0.26977877970050468</v>
      </c>
      <c r="G48" s="9">
        <f t="shared" si="9"/>
        <v>0.2420301052170242</v>
      </c>
      <c r="I48" s="9">
        <f t="shared" si="10"/>
        <v>0.21713558010898742</v>
      </c>
    </row>
    <row r="49" spans="4:9" x14ac:dyDescent="0.35">
      <c r="D49" s="3">
        <f t="shared" si="11"/>
        <v>-16</v>
      </c>
      <c r="E49" s="8">
        <f t="shared" si="8"/>
        <v>0.89714285714285713</v>
      </c>
      <c r="F49" s="9">
        <f xml:space="preserve"> COSH($M$30*(D49+$C$4))/(SINH($M$30*$C$4))</f>
        <v>0.24721508718763857</v>
      </c>
      <c r="G49" s="9">
        <f t="shared" si="9"/>
        <v>0.2217872496483386</v>
      </c>
      <c r="I49" s="9">
        <f t="shared" si="10"/>
        <v>0.19897484682736663</v>
      </c>
    </row>
    <row r="50" spans="4:9" x14ac:dyDescent="0.35">
      <c r="D50" s="3">
        <f t="shared" si="11"/>
        <v>-17</v>
      </c>
      <c r="E50" s="8">
        <f t="shared" si="8"/>
        <v>0.89714285714285713</v>
      </c>
      <c r="F50" s="9">
        <f xml:space="preserve"> COSH($M$30*(D50+$C$4))/(SINH($M$30*$C$4))</f>
        <v>0.22653857134738101</v>
      </c>
      <c r="G50" s="9">
        <f t="shared" si="9"/>
        <v>0.20323746115165039</v>
      </c>
      <c r="I50" s="9">
        <f t="shared" si="10"/>
        <v>0.18233303657605207</v>
      </c>
    </row>
    <row r="51" spans="4:9" x14ac:dyDescent="0.35">
      <c r="D51" s="3">
        <f t="shared" si="11"/>
        <v>-18</v>
      </c>
      <c r="E51" s="8">
        <f t="shared" si="8"/>
        <v>0.89714285714285713</v>
      </c>
      <c r="F51" s="9">
        <f xml:space="preserve"> COSH($M$30*(D51+$C$4))/(SINH($M$30*$C$4))</f>
        <v>0.20759139295232384</v>
      </c>
      <c r="G51" s="9">
        <f t="shared" si="9"/>
        <v>0.18623913539151338</v>
      </c>
      <c r="I51" s="9">
        <f t="shared" si="10"/>
        <v>0.16708311003695772</v>
      </c>
    </row>
    <row r="52" spans="4:9" x14ac:dyDescent="0.35">
      <c r="D52" s="3">
        <f t="shared" si="11"/>
        <v>-19</v>
      </c>
      <c r="E52" s="8">
        <f t="shared" si="8"/>
        <v>0.89714285714285713</v>
      </c>
      <c r="F52" s="9">
        <f xml:space="preserve"> COSH($M$30*(D52+$C$4))/(SINH($M$30*$C$4))</f>
        <v>0.19022891409430018</v>
      </c>
      <c r="G52" s="9">
        <f t="shared" si="9"/>
        <v>0.17066251150174358</v>
      </c>
      <c r="I52" s="9">
        <f t="shared" si="10"/>
        <v>0.15310865317584996</v>
      </c>
    </row>
    <row r="53" spans="4:9" x14ac:dyDescent="0.35">
      <c r="D53" s="3">
        <f t="shared" si="11"/>
        <v>-20</v>
      </c>
      <c r="E53" s="8">
        <f t="shared" si="8"/>
        <v>0.89714285714285713</v>
      </c>
      <c r="F53" s="9">
        <f xml:space="preserve"> COSH($M$30*(D53+$C$4))/(SINH($M$30*$C$4))</f>
        <v>0.17431859405561781</v>
      </c>
      <c r="G53" s="9">
        <f t="shared" si="9"/>
        <v>0.15638868152418284</v>
      </c>
      <c r="I53" s="9">
        <f t="shared" si="10"/>
        <v>0.14030298856740975</v>
      </c>
    </row>
    <row r="54" spans="4:9" x14ac:dyDescent="0.35">
      <c r="D54" s="3">
        <f t="shared" si="11"/>
        <v>-21</v>
      </c>
      <c r="E54" s="8">
        <f t="shared" si="8"/>
        <v>0.89714285714285713</v>
      </c>
      <c r="F54" s="9">
        <f xml:space="preserve"> COSH($M$30*(D54+$C$4))/(SINH($M$30*$C$4))</f>
        <v>0.15973897752716951</v>
      </c>
      <c r="G54" s="9">
        <f t="shared" si="9"/>
        <v>0.14330868269580349</v>
      </c>
      <c r="I54" s="9">
        <f t="shared" si="10"/>
        <v>0.12856836104709229</v>
      </c>
    </row>
    <row r="55" spans="4:9" x14ac:dyDescent="0.35">
      <c r="D55" s="3">
        <f t="shared" si="11"/>
        <v>-22</v>
      </c>
      <c r="E55" s="8">
        <f t="shared" si="8"/>
        <v>0.89714285714285713</v>
      </c>
      <c r="F55" s="9">
        <f xml:space="preserve"> COSH($M$30*(D55+$C$4))/(SINH($M$30*$C$4))</f>
        <v>0.14637876744969888</v>
      </c>
      <c r="G55" s="9">
        <f t="shared" si="9"/>
        <v>0.13132266565487272</v>
      </c>
      <c r="I55" s="9">
        <f t="shared" si="10"/>
        <v>0.11781519147322866</v>
      </c>
    </row>
    <row r="56" spans="4:9" x14ac:dyDescent="0.35">
      <c r="D56" s="3">
        <f t="shared" si="11"/>
        <v>-23</v>
      </c>
      <c r="E56" s="8">
        <f t="shared" si="8"/>
        <v>0.89714285714285713</v>
      </c>
      <c r="F56" s="9">
        <f xml:space="preserve"> COSH($M$30*(D56+$C$4))/(SINH($M$30*$C$4))</f>
        <v>0.13413597540054661</v>
      </c>
      <c r="G56" s="9">
        <f t="shared" si="9"/>
        <v>0.12033913221649038</v>
      </c>
      <c r="I56" s="9">
        <f t="shared" si="10"/>
        <v>0.10796139290279425</v>
      </c>
    </row>
    <row r="57" spans="4:9" x14ac:dyDescent="0.35">
      <c r="D57" s="3">
        <f t="shared" si="11"/>
        <v>-24</v>
      </c>
      <c r="E57" s="8">
        <f t="shared" si="8"/>
        <v>0.89714285714285713</v>
      </c>
      <c r="F57" s="9">
        <f xml:space="preserve"> COSH($M$30*(D57+$C$4))/(SINH($M$30*$C$4))</f>
        <v>0.12291714304015465</v>
      </c>
      <c r="G57" s="9">
        <f t="shared" si="9"/>
        <v>0.11027423689888159</v>
      </c>
      <c r="I57" s="9">
        <f t="shared" si="10"/>
        <v>9.893174396071093E-2</v>
      </c>
    </row>
    <row r="58" spans="4:9" x14ac:dyDescent="0.35">
      <c r="D58" s="3">
        <f t="shared" si="11"/>
        <v>-25</v>
      </c>
      <c r="E58" s="8">
        <f t="shared" si="8"/>
        <v>0.89714285714285713</v>
      </c>
      <c r="F58" s="9">
        <f xml:space="preserve"> COSH($M$30*(D58+$C$4))/(SINH($M$30*$C$4))</f>
        <v>0.11263662867502557</v>
      </c>
      <c r="G58" s="9">
        <f t="shared" si="9"/>
        <v>0.1010511468684515</v>
      </c>
      <c r="I58" s="9">
        <f t="shared" si="10"/>
        <v>9.0657314619125073E-2</v>
      </c>
    </row>
    <row r="59" spans="4:9" x14ac:dyDescent="0.35">
      <c r="D59" s="3">
        <f t="shared" si="11"/>
        <v>-26</v>
      </c>
      <c r="E59" s="8">
        <f t="shared" si="8"/>
        <v>0.89714285714285713</v>
      </c>
      <c r="F59" s="9">
        <f xml:space="preserve"> COSH($M$30*(D59+$C$4))/(SINH($M$30*$C$4))</f>
        <v>0.1032159534909714</v>
      </c>
      <c r="G59" s="9">
        <f t="shared" si="9"/>
        <v>9.2599455417614343E-2</v>
      </c>
      <c r="I59" s="9">
        <f t="shared" si="10"/>
        <v>8.3074940003231151E-2</v>
      </c>
    </row>
    <row r="60" spans="4:9" x14ac:dyDescent="0.35">
      <c r="D60" s="3">
        <f t="shared" si="11"/>
        <v>-27</v>
      </c>
      <c r="E60" s="8">
        <f t="shared" si="8"/>
        <v>0.89714285714285713</v>
      </c>
      <c r="F60" s="9">
        <f xml:space="preserve"> COSH($M$30*(D60+$C$4))/(SINH($M$30*$C$4))</f>
        <v>9.4583202465935115E-2</v>
      </c>
      <c r="G60" s="9">
        <f t="shared" si="9"/>
        <v>8.4854644498010362E-2</v>
      </c>
      <c r="I60" s="9">
        <f t="shared" si="10"/>
        <v>7.6126738206786435E-2</v>
      </c>
    </row>
    <row r="61" spans="4:9" x14ac:dyDescent="0.35">
      <c r="D61" s="3">
        <f t="shared" si="11"/>
        <v>-28</v>
      </c>
      <c r="E61" s="8">
        <f t="shared" si="8"/>
        <v>0.89714285714285713</v>
      </c>
      <c r="F61" s="9">
        <f xml:space="preserve"> COSH($M$30*(D61+$C$4))/(SINH($M$30*$C$4))</f>
        <v>8.66724753891326E-2</v>
      </c>
      <c r="G61" s="9">
        <f t="shared" si="9"/>
        <v>7.7757592206250392E-2</v>
      </c>
      <c r="I61" s="9">
        <f t="shared" si="10"/>
        <v>6.9759668436464639E-2</v>
      </c>
    </row>
    <row r="62" spans="4:9" x14ac:dyDescent="0.35">
      <c r="D62" s="3">
        <f t="shared" si="11"/>
        <v>-29</v>
      </c>
      <c r="E62" s="8">
        <f t="shared" si="8"/>
        <v>0.89714285714285713</v>
      </c>
      <c r="F62" s="9">
        <f xml:space="preserve"> COSH($M$30*(D62+$C$4))/(SINH($M$30*$C$4))</f>
        <v>7.9423383795715716E-2</v>
      </c>
      <c r="G62" s="9">
        <f t="shared" si="9"/>
        <v>7.1254121462442102E-2</v>
      </c>
      <c r="I62" s="9">
        <f t="shared" si="10"/>
        <v>6.392512611201949E-2</v>
      </c>
    </row>
    <row r="63" spans="4:9" x14ac:dyDescent="0.35">
      <c r="D63" s="3">
        <f t="shared" si="11"/>
        <v>-30</v>
      </c>
      <c r="E63" s="8">
        <f t="shared" si="8"/>
        <v>0.89714285714285713</v>
      </c>
      <c r="F63" s="9">
        <f xml:space="preserve"> COSH($M$30*(D63+$C$4))/(SINH($M$30*$C$4))</f>
        <v>7.2780589976693441E-2</v>
      </c>
      <c r="G63" s="9">
        <f t="shared" si="9"/>
        <v>6.5294586436233537E-2</v>
      </c>
      <c r="I63" s="9">
        <f t="shared" si="10"/>
        <v>5.8578571831363807E-2</v>
      </c>
    </row>
    <row r="64" spans="4:9" x14ac:dyDescent="0.35">
      <c r="D64" s="3">
        <f t="shared" si="11"/>
        <v>-31</v>
      </c>
      <c r="E64" s="8">
        <f t="shared" si="8"/>
        <v>0.89714285714285713</v>
      </c>
      <c r="F64" s="9">
        <f xml:space="preserve"> COSH($M$30*(D64+$C$4))/(SINH($M$30*$C$4))</f>
        <v>6.6693384545035483E-2</v>
      </c>
      <c r="G64" s="9">
        <f t="shared" si="9"/>
        <v>5.9833493563260405E-2</v>
      </c>
      <c r="I64" s="9">
        <f t="shared" si="10"/>
        <v>5.3679191368182194E-2</v>
      </c>
    </row>
    <row r="65" spans="3:10" x14ac:dyDescent="0.35">
      <c r="D65" s="3">
        <f t="shared" si="11"/>
        <v>-32</v>
      </c>
      <c r="E65" s="8">
        <f t="shared" si="8"/>
        <v>0.89714285714285713</v>
      </c>
      <c r="F65" s="9">
        <f xml:space="preserve"> COSH($M$30*(D65+$C$4))/(SINH($M$30*$C$4))</f>
        <v>6.1115299333192166E-2</v>
      </c>
      <c r="G65" s="9">
        <f t="shared" si="9"/>
        <v>5.4829154258920973E-2</v>
      </c>
      <c r="I65" s="9">
        <f t="shared" si="10"/>
        <v>4.9189584106574813E-2</v>
      </c>
    </row>
    <row r="66" spans="3:10" x14ac:dyDescent="0.35">
      <c r="D66" s="3">
        <f t="shared" si="11"/>
        <v>-33</v>
      </c>
      <c r="E66" s="8">
        <f t="shared" si="8"/>
        <v>0.89714285714285713</v>
      </c>
      <c r="F66" s="9">
        <f xml:space="preserve"> COSH($M$30*(D66+$C$4))/(SINH($M$30*$C$4))</f>
        <v>5.6003752667005878E-2</v>
      </c>
      <c r="G66" s="9">
        <f t="shared" si="9"/>
        <v>5.0243366678399556E-2</v>
      </c>
      <c r="I66" s="9">
        <f t="shared" si="10"/>
        <v>4.5075477534335606E-2</v>
      </c>
    </row>
    <row r="67" spans="3:10" x14ac:dyDescent="0.35">
      <c r="D67" s="3">
        <f t="shared" si="11"/>
        <v>-34</v>
      </c>
      <c r="E67" s="8">
        <f t="shared" si="8"/>
        <v>0.89714285714285713</v>
      </c>
      <c r="F67" s="9">
        <f xml:space="preserve"> COSH($M$30*(D67+$C$4))/(SINH($M$30*$C$4))</f>
        <v>5.1319724308112435E-2</v>
      </c>
      <c r="G67" s="9">
        <f t="shared" si="9"/>
        <v>4.6041124093563729E-2</v>
      </c>
      <c r="I67" s="9">
        <f t="shared" si="10"/>
        <v>4.1305465615368603E-2</v>
      </c>
    </row>
    <row r="68" spans="3:10" x14ac:dyDescent="0.35">
      <c r="D68" s="3">
        <f t="shared" si="11"/>
        <v>-35</v>
      </c>
      <c r="E68" s="8">
        <f t="shared" si="8"/>
        <v>0.89714285714285713</v>
      </c>
      <c r="F68" s="9">
        <f xml:space="preserve"> COSH($M$30*(D68+$C$4))/(SINH($M$30*$C$4))</f>
        <v>4.7027457583432228E-2</v>
      </c>
      <c r="G68" s="9">
        <f t="shared" si="9"/>
        <v>4.2190347660564911E-2</v>
      </c>
      <c r="I68" s="9">
        <f t="shared" si="10"/>
        <v>3.7850769044049666E-2</v>
      </c>
    </row>
    <row r="69" spans="3:10" x14ac:dyDescent="0.35">
      <c r="C69" t="s">
        <v>12</v>
      </c>
    </row>
    <row r="70" spans="3:10" x14ac:dyDescent="0.35">
      <c r="C70">
        <v>-4</v>
      </c>
      <c r="D70" s="14">
        <f>G37</f>
        <v>0.63260168828402596</v>
      </c>
    </row>
    <row r="71" spans="3:10" x14ac:dyDescent="0.35">
      <c r="C71" s="3" t="s">
        <v>18</v>
      </c>
      <c r="D71" s="3" t="s">
        <v>19</v>
      </c>
      <c r="G71" s="2" t="s">
        <v>17</v>
      </c>
      <c r="H71" s="2" t="s">
        <v>20</v>
      </c>
      <c r="I71" s="2" t="s">
        <v>21</v>
      </c>
      <c r="J71" s="2" t="s">
        <v>22</v>
      </c>
    </row>
    <row r="72" spans="3:10" x14ac:dyDescent="0.35">
      <c r="C72" s="3">
        <v>1.4</v>
      </c>
      <c r="D72" s="3">
        <v>0.3</v>
      </c>
      <c r="G72" s="2">
        <f>$D$70*COS($M$30*D72-$D$30*C72)*3</f>
        <v>0.63468124327728614</v>
      </c>
      <c r="H72" s="2"/>
      <c r="I72" s="2"/>
      <c r="J72" s="2"/>
    </row>
    <row r="73" spans="3:10" x14ac:dyDescent="0.35">
      <c r="C73" s="3"/>
      <c r="D73" s="3"/>
    </row>
    <row r="74" spans="3:10" x14ac:dyDescent="0.35">
      <c r="C74" s="3"/>
      <c r="D74" s="3"/>
    </row>
    <row r="75" spans="3:10" x14ac:dyDescent="0.35">
      <c r="C75" s="3"/>
      <c r="D75" s="3"/>
    </row>
    <row r="76" spans="3:10" x14ac:dyDescent="0.35">
      <c r="C76" s="3"/>
      <c r="D76" s="3"/>
    </row>
    <row r="77" spans="3:10" x14ac:dyDescent="0.35">
      <c r="C77" s="3"/>
      <c r="D77" s="3"/>
    </row>
    <row r="78" spans="3:10" x14ac:dyDescent="0.35">
      <c r="C78" s="3"/>
      <c r="D78" s="3"/>
    </row>
    <row r="79" spans="3:10" x14ac:dyDescent="0.35">
      <c r="C79" s="3"/>
      <c r="D79" s="3"/>
    </row>
    <row r="80" spans="3:10" x14ac:dyDescent="0.35">
      <c r="C80" s="3"/>
      <c r="D80" s="3"/>
    </row>
    <row r="81" spans="3:4" x14ac:dyDescent="0.35">
      <c r="C81" s="3"/>
      <c r="D81" s="3"/>
    </row>
    <row r="82" spans="3:4" x14ac:dyDescent="0.35">
      <c r="C82" s="3"/>
      <c r="D82" s="3"/>
    </row>
    <row r="83" spans="3:4" x14ac:dyDescent="0.35">
      <c r="C83" s="3"/>
      <c r="D83" s="3"/>
    </row>
    <row r="84" spans="3:4" x14ac:dyDescent="0.35">
      <c r="C84" s="3"/>
      <c r="D84" s="3"/>
    </row>
    <row r="85" spans="3:4" x14ac:dyDescent="0.35">
      <c r="C85" s="3"/>
      <c r="D85" s="3"/>
    </row>
    <row r="86" spans="3:4" x14ac:dyDescent="0.35">
      <c r="C86" s="3"/>
      <c r="D86" s="3"/>
    </row>
    <row r="87" spans="3:4" x14ac:dyDescent="0.35">
      <c r="C87" s="3"/>
      <c r="D87" s="3"/>
    </row>
    <row r="88" spans="3:4" x14ac:dyDescent="0.35">
      <c r="C88" s="3"/>
      <c r="D88" s="3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37" r:id="rId4">
          <objectPr defaultSize="0" r:id="rId5">
            <anchor moveWithCells="1" sizeWithCells="1">
              <from>
                <xdr:col>27</xdr:col>
                <xdr:colOff>317500</xdr:colOff>
                <xdr:row>24</xdr:row>
                <xdr:rowOff>57150</xdr:rowOff>
              </from>
              <to>
                <xdr:col>32</xdr:col>
                <xdr:colOff>298450</xdr:colOff>
                <xdr:row>27</xdr:row>
                <xdr:rowOff>38100</xdr:rowOff>
              </to>
            </anchor>
          </objectPr>
        </oleObject>
      </mc:Choice>
      <mc:Fallback>
        <oleObject progId="Equation.3" shapeId="1037" r:id="rId4"/>
      </mc:Fallback>
    </mc:AlternateContent>
    <mc:AlternateContent xmlns:mc="http://schemas.openxmlformats.org/markup-compatibility/2006">
      <mc:Choice Requires="x14">
        <oleObject progId="Equation.3" shapeId="1039" r:id="rId6">
          <objectPr defaultSize="0" autoPict="0" r:id="rId7">
            <anchor moveWithCells="1" sizeWithCells="1">
              <from>
                <xdr:col>28</xdr:col>
                <xdr:colOff>552450</xdr:colOff>
                <xdr:row>18</xdr:row>
                <xdr:rowOff>88900</xdr:rowOff>
              </from>
              <to>
                <xdr:col>31</xdr:col>
                <xdr:colOff>469900</xdr:colOff>
                <xdr:row>24</xdr:row>
                <xdr:rowOff>31750</xdr:rowOff>
              </to>
            </anchor>
          </objectPr>
        </oleObject>
      </mc:Choice>
      <mc:Fallback>
        <oleObject progId="Equation.3" shapeId="1039" r:id="rId6"/>
      </mc:Fallback>
    </mc:AlternateContent>
    <mc:AlternateContent xmlns:mc="http://schemas.openxmlformats.org/markup-compatibility/2006">
      <mc:Choice Requires="x14">
        <oleObject progId="Equation.3" shapeId="1051" r:id="rId8">
          <objectPr defaultSize="0" autoPict="0" r:id="rId9">
            <anchor moveWithCells="1" sizeWithCells="1">
              <from>
                <xdr:col>17</xdr:col>
                <xdr:colOff>495300</xdr:colOff>
                <xdr:row>27</xdr:row>
                <xdr:rowOff>171450</xdr:rowOff>
              </from>
              <to>
                <xdr:col>23</xdr:col>
                <xdr:colOff>336550</xdr:colOff>
                <xdr:row>30</xdr:row>
                <xdr:rowOff>38100</xdr:rowOff>
              </to>
            </anchor>
          </objectPr>
        </oleObject>
      </mc:Choice>
      <mc:Fallback>
        <oleObject progId="Equation.3" shapeId="1051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VelAccPress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2016-11-08T10:52:53Z</dcterms:modified>
</cp:coreProperties>
</file>