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EPCINUSOTUTTO\www.eugeniopc.it\RiverCoastalManagementMATERIALE\ESERC\Esercitazione1Waves\"/>
    </mc:Choice>
  </mc:AlternateContent>
  <bookViews>
    <workbookView xWindow="0" yWindow="0" windowWidth="19200" windowHeight="7310"/>
  </bookViews>
  <sheets>
    <sheet name="Atbreakingpoint" sheetId="5" r:id="rId1"/>
    <sheet name="diagrammiprofondita" sheetId="2" r:id="rId2"/>
  </sheets>
  <calcPr calcId="152511"/>
</workbook>
</file>

<file path=xl/calcChain.xml><?xml version="1.0" encoding="utf-8"?>
<calcChain xmlns="http://schemas.openxmlformats.org/spreadsheetml/2006/main">
  <c r="E22" i="5" l="1"/>
  <c r="L29" i="5"/>
  <c r="O29" i="5" s="1"/>
  <c r="K29" i="5"/>
  <c r="J29" i="5"/>
  <c r="I29" i="5"/>
  <c r="E29" i="5"/>
  <c r="L28" i="5"/>
  <c r="O28" i="5" s="1"/>
  <c r="K28" i="5"/>
  <c r="I28" i="5"/>
  <c r="J28" i="5" s="1"/>
  <c r="E28" i="5"/>
  <c r="L27" i="5"/>
  <c r="K27" i="5"/>
  <c r="I27" i="5"/>
  <c r="E27" i="5"/>
  <c r="L26" i="5"/>
  <c r="O26" i="5" s="1"/>
  <c r="K26" i="5"/>
  <c r="I26" i="5"/>
  <c r="E26" i="5"/>
  <c r="L25" i="5"/>
  <c r="O25" i="5" s="1"/>
  <c r="K25" i="5"/>
  <c r="J25" i="5"/>
  <c r="I25" i="5"/>
  <c r="E25" i="5"/>
  <c r="L24" i="5"/>
  <c r="O24" i="5" s="1"/>
  <c r="K24" i="5"/>
  <c r="I24" i="5"/>
  <c r="J24" i="5" s="1"/>
  <c r="E24" i="5"/>
  <c r="L23" i="5"/>
  <c r="K23" i="5"/>
  <c r="I23" i="5"/>
  <c r="E23" i="5"/>
  <c r="O22" i="5"/>
  <c r="L22" i="5"/>
  <c r="K22" i="5"/>
  <c r="I22" i="5"/>
  <c r="O21" i="5"/>
  <c r="L21" i="5"/>
  <c r="K21" i="5"/>
  <c r="J21" i="5"/>
  <c r="I21" i="5"/>
  <c r="E21" i="5"/>
  <c r="L20" i="5"/>
  <c r="O20" i="5" s="1"/>
  <c r="K20" i="5"/>
  <c r="I20" i="5"/>
  <c r="E20" i="5"/>
  <c r="W8" i="5"/>
  <c r="W7" i="5"/>
  <c r="W6" i="5"/>
  <c r="W5" i="5"/>
  <c r="W4" i="5"/>
  <c r="V8" i="5"/>
  <c r="V7" i="5"/>
  <c r="V6" i="5"/>
  <c r="V5" i="5"/>
  <c r="V4" i="5"/>
  <c r="K9" i="5"/>
  <c r="K8" i="5"/>
  <c r="K7" i="5"/>
  <c r="K6" i="5"/>
  <c r="K5" i="5"/>
  <c r="K4" i="5"/>
  <c r="M21" i="5" l="1"/>
  <c r="N21" i="5" s="1"/>
  <c r="P21" i="5" s="1"/>
  <c r="Q21" i="5" s="1"/>
  <c r="R21" i="5" s="1"/>
  <c r="M22" i="5"/>
  <c r="N22" i="5" s="1"/>
  <c r="P22" i="5" s="1"/>
  <c r="Q22" i="5" s="1"/>
  <c r="R22" i="5" s="1"/>
  <c r="M29" i="5"/>
  <c r="N29" i="5" s="1"/>
  <c r="P29" i="5" s="1"/>
  <c r="Q29" i="5" s="1"/>
  <c r="R29" i="5" s="1"/>
  <c r="O27" i="5"/>
  <c r="M26" i="5"/>
  <c r="N26" i="5" s="1"/>
  <c r="P26" i="5" s="1"/>
  <c r="Q26" i="5" s="1"/>
  <c r="R26" i="5" s="1"/>
  <c r="M25" i="5"/>
  <c r="N25" i="5" s="1"/>
  <c r="P25" i="5" s="1"/>
  <c r="Q25" i="5" s="1"/>
  <c r="R25" i="5" s="1"/>
  <c r="O23" i="5"/>
  <c r="M28" i="5"/>
  <c r="N28" i="5" s="1"/>
  <c r="P28" i="5" s="1"/>
  <c r="Q28" i="5" s="1"/>
  <c r="R28" i="5" s="1"/>
  <c r="M24" i="5"/>
  <c r="N24" i="5" s="1"/>
  <c r="P24" i="5" s="1"/>
  <c r="Q24" i="5" s="1"/>
  <c r="R24" i="5" s="1"/>
  <c r="J22" i="5"/>
  <c r="J26" i="5"/>
  <c r="J23" i="5"/>
  <c r="J27" i="5"/>
  <c r="M23" i="5"/>
  <c r="N23" i="5" s="1"/>
  <c r="P23" i="5" s="1"/>
  <c r="Q23" i="5" s="1"/>
  <c r="R23" i="5" s="1"/>
  <c r="M27" i="5"/>
  <c r="N27" i="5" s="1"/>
  <c r="P27" i="5" s="1"/>
  <c r="Q27" i="5" s="1"/>
  <c r="R27" i="5" s="1"/>
  <c r="M20" i="5"/>
  <c r="N20" i="5" s="1"/>
  <c r="P20" i="5" s="1"/>
  <c r="Q20" i="5" s="1"/>
  <c r="R20" i="5" s="1"/>
  <c r="J20" i="5"/>
  <c r="P8" i="5"/>
  <c r="P7" i="5"/>
  <c r="P6" i="5"/>
  <c r="P5" i="5"/>
  <c r="P4" i="5"/>
  <c r="V22" i="5" l="1"/>
  <c r="W22" i="5" s="1"/>
  <c r="S22" i="5"/>
  <c r="S29" i="5"/>
  <c r="V29" i="5"/>
  <c r="W29" i="5" s="1"/>
  <c r="V25" i="5"/>
  <c r="W25" i="5" s="1"/>
  <c r="S25" i="5"/>
  <c r="V23" i="5"/>
  <c r="W23" i="5" s="1"/>
  <c r="S23" i="5"/>
  <c r="V27" i="5"/>
  <c r="W27" i="5" s="1"/>
  <c r="S27" i="5"/>
  <c r="V24" i="5"/>
  <c r="W24" i="5" s="1"/>
  <c r="S24" i="5"/>
  <c r="V28" i="5"/>
  <c r="W28" i="5" s="1"/>
  <c r="S28" i="5"/>
  <c r="V26" i="5"/>
  <c r="W26" i="5" s="1"/>
  <c r="S26" i="5"/>
  <c r="V21" i="5"/>
  <c r="W21" i="5" s="1"/>
  <c r="S21" i="5"/>
  <c r="V20" i="5"/>
  <c r="W20" i="5" s="1"/>
  <c r="S20" i="5"/>
  <c r="L4" i="5"/>
  <c r="O4" i="5" s="1"/>
  <c r="I4" i="5"/>
  <c r="J4" i="5" l="1"/>
  <c r="E6" i="5"/>
  <c r="I6" i="5"/>
  <c r="J6" i="5" s="1"/>
  <c r="L6" i="5"/>
  <c r="M6" i="5"/>
  <c r="N6" i="5" s="1"/>
  <c r="E7" i="5"/>
  <c r="M7" i="5" s="1"/>
  <c r="N7" i="5" s="1"/>
  <c r="I7" i="5"/>
  <c r="J7" i="5" s="1"/>
  <c r="L7" i="5"/>
  <c r="E8" i="5"/>
  <c r="I8" i="5"/>
  <c r="L8" i="5"/>
  <c r="O8" i="5" s="1"/>
  <c r="E5" i="5"/>
  <c r="I5" i="5"/>
  <c r="J5" i="5" s="1"/>
  <c r="L5" i="5"/>
  <c r="O5" i="5"/>
  <c r="E4" i="5"/>
  <c r="M4" i="5" s="1"/>
  <c r="M8" i="5" l="1"/>
  <c r="N8" i="5" s="1"/>
  <c r="Q8" i="5" s="1"/>
  <c r="R8" i="5" s="1"/>
  <c r="S8" i="5" s="1"/>
  <c r="O6" i="5"/>
  <c r="Q6" i="5" s="1"/>
  <c r="R6" i="5" s="1"/>
  <c r="S6" i="5" s="1"/>
  <c r="O7" i="5"/>
  <c r="Q7" i="5" s="1"/>
  <c r="R7" i="5" s="1"/>
  <c r="S7" i="5" s="1"/>
  <c r="J8" i="5"/>
  <c r="M5" i="5"/>
  <c r="N5" i="5" s="1"/>
  <c r="N4" i="5"/>
  <c r="Q4" i="5" s="1"/>
  <c r="R4" i="5" s="1"/>
  <c r="S4" i="5" s="1"/>
  <c r="Q5" i="5" l="1"/>
  <c r="R5" i="5" s="1"/>
  <c r="S5" i="5" s="1"/>
  <c r="D136" i="2" l="1"/>
  <c r="D137" i="2" s="1"/>
  <c r="D138" i="2" s="1"/>
  <c r="D112" i="2"/>
  <c r="D113" i="2" s="1"/>
  <c r="J111" i="2"/>
  <c r="I111" i="2"/>
  <c r="H111" i="2"/>
  <c r="C111" i="2"/>
  <c r="H110" i="2"/>
  <c r="H109" i="2"/>
  <c r="H108" i="2"/>
  <c r="H107" i="2"/>
  <c r="H106" i="2"/>
  <c r="H105" i="2"/>
  <c r="H104" i="2"/>
  <c r="H103" i="2"/>
  <c r="H102" i="2"/>
  <c r="H101" i="2"/>
  <c r="D76" i="2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53" i="2"/>
  <c r="D54" i="2" s="1"/>
  <c r="D55" i="2" s="1"/>
  <c r="D56" i="2" s="1"/>
  <c r="D57" i="2" s="1"/>
  <c r="C52" i="2"/>
  <c r="D30" i="2"/>
  <c r="D31" i="2" s="1"/>
  <c r="D32" i="2" s="1"/>
  <c r="D8" i="2"/>
  <c r="D9" i="2" s="1"/>
  <c r="D10" i="2" s="1"/>
  <c r="B6" i="2"/>
  <c r="C7" i="2" l="1"/>
  <c r="H7" i="2" s="1"/>
  <c r="H55" i="2"/>
  <c r="I112" i="2"/>
  <c r="J112" i="2"/>
  <c r="J54" i="2"/>
  <c r="J79" i="2"/>
  <c r="J52" i="2"/>
  <c r="J7" i="2"/>
  <c r="H112" i="2"/>
  <c r="H136" i="2"/>
  <c r="D91" i="2"/>
  <c r="D92" i="2" s="1"/>
  <c r="D93" i="2" s="1"/>
  <c r="H93" i="2" s="1"/>
  <c r="H90" i="2"/>
  <c r="D58" i="2"/>
  <c r="D59" i="2" s="1"/>
  <c r="D60" i="2" s="1"/>
  <c r="D61" i="2" s="1"/>
  <c r="D62" i="2" s="1"/>
  <c r="H62" i="2" s="1"/>
  <c r="H57" i="2"/>
  <c r="D33" i="2"/>
  <c r="D34" i="2" s="1"/>
  <c r="H34" i="2" s="1"/>
  <c r="J32" i="2"/>
  <c r="H32" i="2"/>
  <c r="D11" i="2"/>
  <c r="J10" i="2"/>
  <c r="H9" i="2"/>
  <c r="J31" i="2"/>
  <c r="H30" i="2"/>
  <c r="J9" i="2"/>
  <c r="H8" i="2"/>
  <c r="J8" i="2"/>
  <c r="H10" i="2"/>
  <c r="J93" i="2"/>
  <c r="J89" i="2"/>
  <c r="H88" i="2"/>
  <c r="J85" i="2"/>
  <c r="H84" i="2"/>
  <c r="J81" i="2"/>
  <c r="H80" i="2"/>
  <c r="J77" i="2"/>
  <c r="H76" i="2"/>
  <c r="J90" i="2"/>
  <c r="H89" i="2"/>
  <c r="J86" i="2"/>
  <c r="H85" i="2"/>
  <c r="J82" i="2"/>
  <c r="H81" i="2"/>
  <c r="J78" i="2"/>
  <c r="H77" i="2"/>
  <c r="J59" i="2"/>
  <c r="J55" i="2"/>
  <c r="H54" i="2"/>
  <c r="H91" i="2"/>
  <c r="J88" i="2"/>
  <c r="H87" i="2"/>
  <c r="J84" i="2"/>
  <c r="H83" i="2"/>
  <c r="J80" i="2"/>
  <c r="H79" i="2"/>
  <c r="J76" i="2"/>
  <c r="J57" i="2"/>
  <c r="H56" i="2"/>
  <c r="J53" i="2"/>
  <c r="H52" i="2"/>
  <c r="J56" i="2"/>
  <c r="H59" i="2"/>
  <c r="H78" i="2"/>
  <c r="J83" i="2"/>
  <c r="H86" i="2"/>
  <c r="J91" i="2"/>
  <c r="H113" i="2"/>
  <c r="D114" i="2"/>
  <c r="I113" i="2"/>
  <c r="J113" i="2"/>
  <c r="H138" i="2"/>
  <c r="D139" i="2"/>
  <c r="J11" i="2"/>
  <c r="H31" i="2"/>
  <c r="H33" i="2"/>
  <c r="H53" i="2"/>
  <c r="J58" i="2"/>
  <c r="H61" i="2"/>
  <c r="H82" i="2"/>
  <c r="J87" i="2"/>
  <c r="H137" i="2"/>
  <c r="J92" i="2" l="1"/>
  <c r="H92" i="2"/>
  <c r="J30" i="2"/>
  <c r="J33" i="2"/>
  <c r="J60" i="2"/>
  <c r="H60" i="2"/>
  <c r="J61" i="2"/>
  <c r="H58" i="2"/>
  <c r="H11" i="2"/>
  <c r="D12" i="2"/>
  <c r="D63" i="2"/>
  <c r="J62" i="2"/>
  <c r="D140" i="2"/>
  <c r="H139" i="2"/>
  <c r="H114" i="2"/>
  <c r="D115" i="2"/>
  <c r="I114" i="2"/>
  <c r="J114" i="2"/>
  <c r="D35" i="2"/>
  <c r="J34" i="2"/>
  <c r="H115" i="2" l="1"/>
  <c r="D116" i="2"/>
  <c r="I115" i="2"/>
  <c r="J115" i="2"/>
  <c r="D36" i="2"/>
  <c r="J35" i="2"/>
  <c r="H35" i="2"/>
  <c r="D64" i="2"/>
  <c r="J63" i="2"/>
  <c r="H63" i="2"/>
  <c r="D13" i="2"/>
  <c r="J12" i="2"/>
  <c r="H12" i="2"/>
  <c r="H140" i="2"/>
  <c r="D141" i="2"/>
  <c r="D65" i="2" l="1"/>
  <c r="H64" i="2"/>
  <c r="J64" i="2"/>
  <c r="D142" i="2"/>
  <c r="H141" i="2"/>
  <c r="D14" i="2"/>
  <c r="J13" i="2"/>
  <c r="H13" i="2"/>
  <c r="H116" i="2"/>
  <c r="D117" i="2"/>
  <c r="I116" i="2"/>
  <c r="J116" i="2"/>
  <c r="D37" i="2"/>
  <c r="H36" i="2"/>
  <c r="J36" i="2"/>
  <c r="H142" i="2" l="1"/>
  <c r="D143" i="2"/>
  <c r="D38" i="2"/>
  <c r="J37" i="2"/>
  <c r="H37" i="2"/>
  <c r="H117" i="2"/>
  <c r="D118" i="2"/>
  <c r="I117" i="2"/>
  <c r="J117" i="2"/>
  <c r="D15" i="2"/>
  <c r="J14" i="2"/>
  <c r="H14" i="2"/>
  <c r="D66" i="2"/>
  <c r="H65" i="2"/>
  <c r="J65" i="2"/>
  <c r="D67" i="2" l="1"/>
  <c r="H66" i="2"/>
  <c r="J66" i="2"/>
  <c r="D16" i="2"/>
  <c r="J15" i="2"/>
  <c r="H15" i="2"/>
  <c r="D144" i="2"/>
  <c r="H143" i="2"/>
  <c r="H118" i="2"/>
  <c r="D119" i="2"/>
  <c r="I118" i="2"/>
  <c r="J118" i="2"/>
  <c r="D39" i="2"/>
  <c r="H38" i="2"/>
  <c r="J38" i="2"/>
  <c r="D40" i="2" l="1"/>
  <c r="H39" i="2"/>
  <c r="J39" i="2"/>
  <c r="H144" i="2"/>
  <c r="D145" i="2"/>
  <c r="H119" i="2"/>
  <c r="D120" i="2"/>
  <c r="I119" i="2"/>
  <c r="J119" i="2"/>
  <c r="D17" i="2"/>
  <c r="J16" i="2"/>
  <c r="H16" i="2"/>
  <c r="D68" i="2"/>
  <c r="H67" i="2"/>
  <c r="J67" i="2"/>
  <c r="D18" i="2" l="1"/>
  <c r="J17" i="2"/>
  <c r="H17" i="2"/>
  <c r="D69" i="2"/>
  <c r="H68" i="2"/>
  <c r="J68" i="2"/>
  <c r="D146" i="2"/>
  <c r="H145" i="2"/>
  <c r="D41" i="2"/>
  <c r="H40" i="2"/>
  <c r="J40" i="2"/>
  <c r="H120" i="2"/>
  <c r="D121" i="2"/>
  <c r="I120" i="2"/>
  <c r="J120" i="2"/>
  <c r="H121" i="2" l="1"/>
  <c r="D122" i="2"/>
  <c r="I121" i="2"/>
  <c r="J121" i="2"/>
  <c r="D42" i="2"/>
  <c r="H41" i="2"/>
  <c r="J41" i="2"/>
  <c r="D19" i="2"/>
  <c r="H18" i="2"/>
  <c r="J18" i="2"/>
  <c r="D70" i="2"/>
  <c r="H69" i="2"/>
  <c r="J69" i="2"/>
  <c r="H146" i="2"/>
  <c r="H122" i="2" l="1"/>
  <c r="D123" i="2"/>
  <c r="I122" i="2"/>
  <c r="J122" i="2"/>
  <c r="D43" i="2"/>
  <c r="J42" i="2"/>
  <c r="H42" i="2"/>
  <c r="D20" i="2"/>
  <c r="J19" i="2"/>
  <c r="H19" i="2"/>
  <c r="D71" i="2"/>
  <c r="J70" i="2"/>
  <c r="H70" i="2"/>
  <c r="D72" i="2" l="1"/>
  <c r="H71" i="2"/>
  <c r="J71" i="2"/>
  <c r="D44" i="2"/>
  <c r="H43" i="2"/>
  <c r="J43" i="2"/>
  <c r="D21" i="2"/>
  <c r="J20" i="2"/>
  <c r="H20" i="2"/>
  <c r="H123" i="2"/>
  <c r="D124" i="2"/>
  <c r="I123" i="2"/>
  <c r="J123" i="2"/>
  <c r="H124" i="2" l="1"/>
  <c r="D125" i="2"/>
  <c r="I124" i="2"/>
  <c r="J124" i="2"/>
  <c r="J72" i="2"/>
  <c r="H72" i="2"/>
  <c r="D45" i="2"/>
  <c r="J44" i="2"/>
  <c r="H44" i="2"/>
  <c r="H21" i="2"/>
  <c r="D22" i="2"/>
  <c r="J21" i="2"/>
  <c r="D23" i="2" l="1"/>
  <c r="H22" i="2"/>
  <c r="J22" i="2"/>
  <c r="D46" i="2"/>
  <c r="J45" i="2"/>
  <c r="H45" i="2"/>
  <c r="H125" i="2"/>
  <c r="D126" i="2"/>
  <c r="I125" i="2"/>
  <c r="J125" i="2"/>
  <c r="D24" i="2" l="1"/>
  <c r="J23" i="2"/>
  <c r="H23" i="2"/>
  <c r="H126" i="2"/>
  <c r="D127" i="2"/>
  <c r="I126" i="2"/>
  <c r="J126" i="2"/>
  <c r="D47" i="2"/>
  <c r="J46" i="2"/>
  <c r="H46" i="2"/>
  <c r="D25" i="2" l="1"/>
  <c r="H24" i="2"/>
  <c r="J24" i="2"/>
  <c r="H127" i="2"/>
  <c r="D128" i="2"/>
  <c r="I127" i="2"/>
  <c r="J127" i="2"/>
  <c r="J47" i="2"/>
  <c r="H47" i="2"/>
  <c r="H128" i="2" l="1"/>
  <c r="D129" i="2"/>
  <c r="I128" i="2"/>
  <c r="J128" i="2"/>
  <c r="D26" i="2"/>
  <c r="H25" i="2"/>
  <c r="J25" i="2"/>
  <c r="H129" i="2" l="1"/>
  <c r="D130" i="2"/>
  <c r="I129" i="2"/>
  <c r="J129" i="2"/>
  <c r="D27" i="2"/>
  <c r="J26" i="2"/>
  <c r="H26" i="2"/>
  <c r="H130" i="2" l="1"/>
  <c r="D131" i="2"/>
  <c r="I130" i="2"/>
  <c r="J130" i="2"/>
  <c r="H27" i="2"/>
  <c r="J27" i="2"/>
  <c r="H131" i="2" l="1"/>
  <c r="I131" i="2"/>
  <c r="J131" i="2"/>
</calcChain>
</file>

<file path=xl/sharedStrings.xml><?xml version="1.0" encoding="utf-8"?>
<sst xmlns="http://schemas.openxmlformats.org/spreadsheetml/2006/main" count="73" uniqueCount="52">
  <si>
    <t>k</t>
  </si>
  <si>
    <t>L</t>
  </si>
  <si>
    <t>H</t>
  </si>
  <si>
    <t>h</t>
  </si>
  <si>
    <t>sigma</t>
  </si>
  <si>
    <t>z</t>
  </si>
  <si>
    <t>Vz</t>
  </si>
  <si>
    <t>Ho</t>
  </si>
  <si>
    <t>Vx</t>
  </si>
  <si>
    <t>ACQUE PROFONDE</t>
  </si>
  <si>
    <t>ACQUE BASSE</t>
  </si>
  <si>
    <t>SI TROVA COSI PERCHE IN ACQUE PROFONDE LE PARTICELLE IN PROFONDITà NON RISENTONO DELL INFLUENZA E PARTO DIRETTAMENTE CN CURVA FORTE IN ALTO</t>
  </si>
  <si>
    <t>T=7 sec</t>
  </si>
  <si>
    <t>T=3sec</t>
  </si>
  <si>
    <t>gamma</t>
  </si>
  <si>
    <t>P*(1)</t>
  </si>
  <si>
    <t>P*(0)</t>
  </si>
  <si>
    <t>P*(-1)</t>
  </si>
  <si>
    <t xml:space="preserve">T </t>
  </si>
  <si>
    <t>esercitazione 1.3</t>
  </si>
  <si>
    <t xml:space="preserve"> </t>
  </si>
  <si>
    <t>c 0</t>
  </si>
  <si>
    <t xml:space="preserve">H 0 </t>
  </si>
  <si>
    <t>T</t>
  </si>
  <si>
    <t>c b</t>
  </si>
  <si>
    <t xml:space="preserve">L b </t>
  </si>
  <si>
    <t>L 0</t>
  </si>
  <si>
    <t>n shallow</t>
  </si>
  <si>
    <t>n deep w</t>
  </si>
  <si>
    <t>°</t>
  </si>
  <si>
    <t>RAD</t>
  </si>
  <si>
    <t>k s</t>
  </si>
  <si>
    <t>k r</t>
  </si>
  <si>
    <t xml:space="preserve">H b </t>
  </si>
  <si>
    <t>E flux</t>
  </si>
  <si>
    <t xml:space="preserve">c g </t>
  </si>
  <si>
    <t>H 0</t>
  </si>
  <si>
    <t>(g*H0)^0,5</t>
  </si>
  <si>
    <t>cg *T</t>
  </si>
  <si>
    <t>9/(2*pi)*T^2</t>
  </si>
  <si>
    <t>g/(2*pi)*T</t>
  </si>
  <si>
    <t>arcsin (cg/c0)*sin(alpha(rad))</t>
  </si>
  <si>
    <t>alpha(rad)/(2*pi)   *360</t>
  </si>
  <si>
    <t>(cg*ng/c0*n0)^0,5</t>
  </si>
  <si>
    <t>(con(alpha b/alpha 0)^0,5</t>
  </si>
  <si>
    <t>H0*ks*kr</t>
  </si>
  <si>
    <t>H*0,8</t>
  </si>
  <si>
    <t>(0,125*1000*9,81*(Hb^2))*cg</t>
  </si>
  <si>
    <t>Gamma0</t>
  </si>
  <si>
    <t>Gamma b</t>
  </si>
  <si>
    <t>CERC</t>
  </si>
  <si>
    <t>Qb m3/Sec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</si>
</sst>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center"/>
    </xf>
    <xf numFmtId="0" fontId="0" fillId="5" borderId="0" xfId="0" applyFill="1"/>
    <xf numFmtId="164" fontId="0" fillId="0" borderId="0" xfId="0" applyNumberFormat="1"/>
    <xf numFmtId="0" fontId="0" fillId="0" borderId="1" xfId="0" applyBorder="1"/>
    <xf numFmtId="0" fontId="0" fillId="2" borderId="2" xfId="0" applyFill="1" applyBorder="1"/>
    <xf numFmtId="0" fontId="0" fillId="4" borderId="2" xfId="0" applyFill="1" applyBorder="1"/>
    <xf numFmtId="0" fontId="0" fillId="3" borderId="2" xfId="0" applyFill="1" applyBorder="1"/>
    <xf numFmtId="0" fontId="0" fillId="5" borderId="2" xfId="0" applyFill="1" applyBorder="1"/>
    <xf numFmtId="0" fontId="0" fillId="0" borderId="2" xfId="0" applyBorder="1"/>
    <xf numFmtId="164" fontId="0" fillId="0" borderId="2" xfId="0" applyNumberFormat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Vz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vZ</c:v>
          </c:tx>
          <c:marker>
            <c:symbol val="none"/>
          </c:marker>
          <c:xVal>
            <c:numRef>
              <c:f>diagrammiprofondita!$H$7:$H$27</c:f>
              <c:numCache>
                <c:formatCode>General</c:formatCode>
                <c:ptCount val="21"/>
                <c:pt idx="0">
                  <c:v>1.5398039660266338</c:v>
                </c:pt>
                <c:pt idx="1">
                  <c:v>1.4357660587252938</c:v>
                </c:pt>
                <c:pt idx="2">
                  <c:v>1.336164465307442</c:v>
                </c:pt>
                <c:pt idx="3">
                  <c:v>1.240691430948391</c:v>
                </c:pt>
                <c:pt idx="4">
                  <c:v>1.1490519574865297</c:v>
                </c:pt>
                <c:pt idx="5">
                  <c:v>1.0609628919207654</c:v>
                </c:pt>
                <c:pt idx="6">
                  <c:v>0.9761520515078328</c:v>
                </c:pt>
                <c:pt idx="7">
                  <c:v>0.89435738275614207</c:v>
                </c:pt>
                <c:pt idx="8">
                  <c:v>0.81532615171758716</c:v>
                </c:pt>
                <c:pt idx="9">
                  <c:v>0.73881416307542047</c:v>
                </c:pt>
                <c:pt idx="10">
                  <c:v>0.66458500561529155</c:v>
                </c:pt>
                <c:pt idx="11">
                  <c:v>0.59240932174805949</c:v>
                </c:pt>
                <c:pt idx="12">
                  <c:v>0.52206409882730787</c:v>
                </c:pt>
                <c:pt idx="13">
                  <c:v>0.45333198007183684</c:v>
                </c:pt>
                <c:pt idx="14">
                  <c:v>0.38600059296397693</c:v>
                </c:pt>
                <c:pt idx="15">
                  <c:v>0.31986189304857043</c:v>
                </c:pt>
                <c:pt idx="16">
                  <c:v>0.25471152110505518</c:v>
                </c:pt>
                <c:pt idx="17">
                  <c:v>0.19034817170640092</c:v>
                </c:pt>
                <c:pt idx="18">
                  <c:v>0.12657297121383482</c:v>
                </c:pt>
                <c:pt idx="19">
                  <c:v>6.3188863285449329E-2</c:v>
                </c:pt>
                <c:pt idx="20">
                  <c:v>-2.8047050285628292E-16</c:v>
                </c:pt>
              </c:numCache>
            </c:numRef>
          </c:xVal>
          <c:yVal>
            <c:numRef>
              <c:f>diagrammiprofondita!$D$7:$D$27</c:f>
              <c:numCache>
                <c:formatCode>General</c:formatCode>
                <c:ptCount val="21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-0.30000000000000004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-0.79999999999999993</c:v>
                </c:pt>
                <c:pt idx="9">
                  <c:v>-0.89999999999999991</c:v>
                </c:pt>
                <c:pt idx="10">
                  <c:v>-0.99999999999999989</c:v>
                </c:pt>
                <c:pt idx="11">
                  <c:v>-1.0999999999999999</c:v>
                </c:pt>
                <c:pt idx="12">
                  <c:v>-1.2</c:v>
                </c:pt>
                <c:pt idx="13">
                  <c:v>-1.3</c:v>
                </c:pt>
                <c:pt idx="14">
                  <c:v>-1.4000000000000001</c:v>
                </c:pt>
                <c:pt idx="15">
                  <c:v>-1.5000000000000002</c:v>
                </c:pt>
                <c:pt idx="16">
                  <c:v>-1.6000000000000003</c:v>
                </c:pt>
                <c:pt idx="17">
                  <c:v>-1.7000000000000004</c:v>
                </c:pt>
                <c:pt idx="18">
                  <c:v>-1.8000000000000005</c:v>
                </c:pt>
                <c:pt idx="19">
                  <c:v>-1.9000000000000006</c:v>
                </c:pt>
                <c:pt idx="20">
                  <c:v>-2.0000000000000004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6332832"/>
        <c:axId val="1336333376"/>
      </c:scatterChart>
      <c:valAx>
        <c:axId val="133633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36333376"/>
        <c:crosses val="autoZero"/>
        <c:crossBetween val="midCat"/>
      </c:valAx>
      <c:valAx>
        <c:axId val="1336333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363328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Vx</c:v>
          </c:tx>
          <c:marker>
            <c:symbol val="none"/>
          </c:marker>
          <c:xVal>
            <c:numRef>
              <c:f>diagrammiprofondita!$J$7:$J$27</c:f>
              <c:numCache>
                <c:formatCode>General</c:formatCode>
                <c:ptCount val="21"/>
                <c:pt idx="0">
                  <c:v>1.9136971542427232</c:v>
                </c:pt>
                <c:pt idx="1">
                  <c:v>1.8310283230340569</c:v>
                </c:pt>
                <c:pt idx="2">
                  <c:v>1.7540171101547641</c:v>
                </c:pt>
                <c:pt idx="3">
                  <c:v>1.6824255618582693</c:v>
                </c:pt>
                <c:pt idx="4">
                  <c:v>1.6160324703943829</c:v>
                </c:pt>
                <c:pt idx="5">
                  <c:v>1.5546326905086683</c:v>
                </c:pt>
                <c:pt idx="6">
                  <c:v>1.4980365055726437</c:v>
                </c:pt>
                <c:pt idx="7">
                  <c:v>1.4460690413862551</c:v>
                </c:pt>
                <c:pt idx="8">
                  <c:v>1.3985697258413528</c:v>
                </c:pt>
                <c:pt idx="9">
                  <c:v>1.3553917927766055</c:v>
                </c:pt>
                <c:pt idx="10">
                  <c:v>1.316401828490839</c:v>
                </c:pt>
                <c:pt idx="11">
                  <c:v>1.2814793595135827</c:v>
                </c:pt>
                <c:pt idx="12">
                  <c:v>1.250516480359102</c:v>
                </c:pt>
                <c:pt idx="13">
                  <c:v>1.2234175201137176</c:v>
                </c:pt>
                <c:pt idx="14">
                  <c:v>1.2000987468262305</c:v>
                </c:pt>
                <c:pt idx="15">
                  <c:v>1.1804881087880394</c:v>
                </c:pt>
                <c:pt idx="16">
                  <c:v>1.1645250119035646</c:v>
                </c:pt>
                <c:pt idx="17">
                  <c:v>1.1521601324630686</c:v>
                </c:pt>
                <c:pt idx="18">
                  <c:v>1.1433552647393745</c:v>
                </c:pt>
                <c:pt idx="19">
                  <c:v>1.1380832029375769</c:v>
                </c:pt>
                <c:pt idx="20">
                  <c:v>1.1363276571329886</c:v>
                </c:pt>
              </c:numCache>
            </c:numRef>
          </c:xVal>
          <c:yVal>
            <c:numRef>
              <c:f>diagrammiprofondita!$D$7:$D$27</c:f>
              <c:numCache>
                <c:formatCode>General</c:formatCode>
                <c:ptCount val="21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-0.30000000000000004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-0.79999999999999993</c:v>
                </c:pt>
                <c:pt idx="9">
                  <c:v>-0.89999999999999991</c:v>
                </c:pt>
                <c:pt idx="10">
                  <c:v>-0.99999999999999989</c:v>
                </c:pt>
                <c:pt idx="11">
                  <c:v>-1.0999999999999999</c:v>
                </c:pt>
                <c:pt idx="12">
                  <c:v>-1.2</c:v>
                </c:pt>
                <c:pt idx="13">
                  <c:v>-1.3</c:v>
                </c:pt>
                <c:pt idx="14">
                  <c:v>-1.4000000000000001</c:v>
                </c:pt>
                <c:pt idx="15">
                  <c:v>-1.5000000000000002</c:v>
                </c:pt>
                <c:pt idx="16">
                  <c:v>-1.6000000000000003</c:v>
                </c:pt>
                <c:pt idx="17">
                  <c:v>-1.7000000000000004</c:v>
                </c:pt>
                <c:pt idx="18">
                  <c:v>-1.8000000000000005</c:v>
                </c:pt>
                <c:pt idx="19">
                  <c:v>-1.9000000000000006</c:v>
                </c:pt>
                <c:pt idx="20">
                  <c:v>-2.0000000000000004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6321408"/>
        <c:axId val="1336323040"/>
      </c:scatterChart>
      <c:valAx>
        <c:axId val="133632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36323040"/>
        <c:crosses val="autoZero"/>
        <c:crossBetween val="midCat"/>
      </c:valAx>
      <c:valAx>
        <c:axId val="1336323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363214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Vz</c:v>
          </c:tx>
          <c:marker>
            <c:symbol val="none"/>
          </c:marker>
          <c:xVal>
            <c:numRef>
              <c:f>diagrammiprofondita!$H$30:$H$47</c:f>
              <c:numCache>
                <c:formatCode>General</c:formatCode>
                <c:ptCount val="18"/>
                <c:pt idx="0">
                  <c:v>0.85595970191666448</c:v>
                </c:pt>
                <c:pt idx="1">
                  <c:v>0.54734453189271015</c:v>
                </c:pt>
                <c:pt idx="2">
                  <c:v>0.35000016463627565</c:v>
                </c:pt>
                <c:pt idx="3">
                  <c:v>0.22380805526971356</c:v>
                </c:pt>
                <c:pt idx="4">
                  <c:v>0.14311434869085191</c:v>
                </c:pt>
                <c:pt idx="5">
                  <c:v>9.1514654271598939E-2</c:v>
                </c:pt>
                <c:pt idx="6">
                  <c:v>5.851916333379939E-2</c:v>
                </c:pt>
                <c:pt idx="7">
                  <c:v>3.7420154231524408E-2</c:v>
                </c:pt>
                <c:pt idx="8">
                  <c:v>2.3928365734209329E-2</c:v>
                </c:pt>
                <c:pt idx="9">
                  <c:v>2.7351911785513712E-4</c:v>
                </c:pt>
                <c:pt idx="10">
                  <c:v>3.1265280990458728E-6</c:v>
                </c:pt>
                <c:pt idx="11">
                  <c:v>3.5738554696935741E-8</c:v>
                </c:pt>
                <c:pt idx="12">
                  <c:v>4.0851841127404106E-10</c:v>
                </c:pt>
                <c:pt idx="13">
                  <c:v>4.6696709971927219E-12</c:v>
                </c:pt>
                <c:pt idx="14">
                  <c:v>5.3377832235195093E-14</c:v>
                </c:pt>
                <c:pt idx="15">
                  <c:v>6.101485366337784E-16</c:v>
                </c:pt>
                <c:pt idx="16">
                  <c:v>6.9735429647033476E-18</c:v>
                </c:pt>
                <c:pt idx="17">
                  <c:v>0</c:v>
                </c:pt>
              </c:numCache>
            </c:numRef>
          </c:xVal>
          <c:yVal>
            <c:numRef>
              <c:f>diagrammiprofondita!$D$30:$D$47</c:f>
              <c:numCache>
                <c:formatCode>General</c:formatCode>
                <c:ptCount val="18"/>
                <c:pt idx="0">
                  <c:v>-2</c:v>
                </c:pt>
                <c:pt idx="1">
                  <c:v>-3</c:v>
                </c:pt>
                <c:pt idx="2">
                  <c:v>-4</c:v>
                </c:pt>
                <c:pt idx="3">
                  <c:v>-5</c:v>
                </c:pt>
                <c:pt idx="4">
                  <c:v>-6</c:v>
                </c:pt>
                <c:pt idx="5">
                  <c:v>-7</c:v>
                </c:pt>
                <c:pt idx="6">
                  <c:v>-8</c:v>
                </c:pt>
                <c:pt idx="7">
                  <c:v>-9</c:v>
                </c:pt>
                <c:pt idx="8">
                  <c:v>-10</c:v>
                </c:pt>
                <c:pt idx="9">
                  <c:v>-20</c:v>
                </c:pt>
                <c:pt idx="10">
                  <c:v>-30</c:v>
                </c:pt>
                <c:pt idx="11">
                  <c:v>-40</c:v>
                </c:pt>
                <c:pt idx="12">
                  <c:v>-50</c:v>
                </c:pt>
                <c:pt idx="13">
                  <c:v>-60</c:v>
                </c:pt>
                <c:pt idx="14">
                  <c:v>-70</c:v>
                </c:pt>
                <c:pt idx="15">
                  <c:v>-80</c:v>
                </c:pt>
                <c:pt idx="16">
                  <c:v>-90</c:v>
                </c:pt>
                <c:pt idx="17">
                  <c:v>-100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7060768"/>
        <c:axId val="1277062400"/>
      </c:scatterChart>
      <c:valAx>
        <c:axId val="127706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77062400"/>
        <c:crosses val="autoZero"/>
        <c:crossBetween val="midCat"/>
      </c:valAx>
      <c:valAx>
        <c:axId val="1277062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770607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Vx</c:v>
          </c:tx>
          <c:marker>
            <c:symbol val="none"/>
          </c:marker>
          <c:xVal>
            <c:numRef>
              <c:f>diagrammiprofondita!$J$30:$J$47</c:f>
              <c:numCache>
                <c:formatCode>General</c:formatCode>
                <c:ptCount val="18"/>
                <c:pt idx="0">
                  <c:v>0.85595970191666448</c:v>
                </c:pt>
                <c:pt idx="1">
                  <c:v>0.54734453189271015</c:v>
                </c:pt>
                <c:pt idx="2">
                  <c:v>0.35000016463627565</c:v>
                </c:pt>
                <c:pt idx="3">
                  <c:v>0.22380805526971356</c:v>
                </c:pt>
                <c:pt idx="4">
                  <c:v>0.14311434869085191</c:v>
                </c:pt>
                <c:pt idx="5">
                  <c:v>9.1514654271598939E-2</c:v>
                </c:pt>
                <c:pt idx="6">
                  <c:v>5.851916333379939E-2</c:v>
                </c:pt>
                <c:pt idx="7">
                  <c:v>3.7420154231524408E-2</c:v>
                </c:pt>
                <c:pt idx="8">
                  <c:v>2.3928365734209329E-2</c:v>
                </c:pt>
                <c:pt idx="9">
                  <c:v>2.7351911785513712E-4</c:v>
                </c:pt>
                <c:pt idx="10">
                  <c:v>3.1265280990458728E-6</c:v>
                </c:pt>
                <c:pt idx="11">
                  <c:v>3.5738554696935741E-8</c:v>
                </c:pt>
                <c:pt idx="12">
                  <c:v>4.0851841127404106E-10</c:v>
                </c:pt>
                <c:pt idx="13">
                  <c:v>4.6696709971927243E-12</c:v>
                </c:pt>
                <c:pt idx="14">
                  <c:v>5.3377832235433247E-14</c:v>
                </c:pt>
                <c:pt idx="15">
                  <c:v>6.1014855746737136E-16</c:v>
                </c:pt>
                <c:pt idx="16">
                  <c:v>6.9753655569743154E-18</c:v>
                </c:pt>
                <c:pt idx="17">
                  <c:v>1.5944645765910822E-19</c:v>
                </c:pt>
              </c:numCache>
            </c:numRef>
          </c:xVal>
          <c:yVal>
            <c:numRef>
              <c:f>diagrammiprofondita!$D$30:$D$47</c:f>
              <c:numCache>
                <c:formatCode>General</c:formatCode>
                <c:ptCount val="18"/>
                <c:pt idx="0">
                  <c:v>-2</c:v>
                </c:pt>
                <c:pt idx="1">
                  <c:v>-3</c:v>
                </c:pt>
                <c:pt idx="2">
                  <c:v>-4</c:v>
                </c:pt>
                <c:pt idx="3">
                  <c:v>-5</c:v>
                </c:pt>
                <c:pt idx="4">
                  <c:v>-6</c:v>
                </c:pt>
                <c:pt idx="5">
                  <c:v>-7</c:v>
                </c:pt>
                <c:pt idx="6">
                  <c:v>-8</c:v>
                </c:pt>
                <c:pt idx="7">
                  <c:v>-9</c:v>
                </c:pt>
                <c:pt idx="8">
                  <c:v>-10</c:v>
                </c:pt>
                <c:pt idx="9">
                  <c:v>-20</c:v>
                </c:pt>
                <c:pt idx="10">
                  <c:v>-30</c:v>
                </c:pt>
                <c:pt idx="11">
                  <c:v>-40</c:v>
                </c:pt>
                <c:pt idx="12">
                  <c:v>-50</c:v>
                </c:pt>
                <c:pt idx="13">
                  <c:v>-60</c:v>
                </c:pt>
                <c:pt idx="14">
                  <c:v>-70</c:v>
                </c:pt>
                <c:pt idx="15">
                  <c:v>-80</c:v>
                </c:pt>
                <c:pt idx="16">
                  <c:v>-90</c:v>
                </c:pt>
                <c:pt idx="17">
                  <c:v>-100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7063488"/>
        <c:axId val="1280593712"/>
      </c:scatterChart>
      <c:valAx>
        <c:axId val="1277063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0593712"/>
        <c:crosses val="autoZero"/>
        <c:crossBetween val="midCat"/>
      </c:valAx>
      <c:valAx>
        <c:axId val="1280593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770634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Vz</c:v>
          </c:tx>
          <c:marker>
            <c:symbol val="none"/>
          </c:marker>
          <c:xVal>
            <c:numRef>
              <c:f>diagrammiprofondita!$H$52:$H$72</c:f>
              <c:numCache>
                <c:formatCode>General</c:formatCode>
                <c:ptCount val="21"/>
                <c:pt idx="0">
                  <c:v>0.16908567147669543</c:v>
                </c:pt>
                <c:pt idx="1">
                  <c:v>0.16056109466776852</c:v>
                </c:pt>
                <c:pt idx="2">
                  <c:v>0.15204734838358677</c:v>
                </c:pt>
                <c:pt idx="3">
                  <c:v>0.14354385833596389</c:v>
                </c:pt>
                <c:pt idx="4">
                  <c:v>0.13505005092854053</c:v>
                </c:pt>
                <c:pt idx="5">
                  <c:v>0.12656535321809217</c:v>
                </c:pt>
                <c:pt idx="6">
                  <c:v>0.11808919287588188</c:v>
                </c:pt>
                <c:pt idx="7">
                  <c:v>0.10962099814905436</c:v>
                </c:pt>
                <c:pt idx="8">
                  <c:v>0.1011601978220688</c:v>
                </c:pt>
                <c:pt idx="9">
                  <c:v>9.2706221178167736E-2</c:v>
                </c:pt>
                <c:pt idx="10">
                  <c:v>8.4258497960880155E-2</c:v>
                </c:pt>
                <c:pt idx="11">
                  <c:v>7.5816458335555115E-2</c:v>
                </c:pt>
                <c:pt idx="12">
                  <c:v>6.7379532850923837E-2</c:v>
                </c:pt>
                <c:pt idx="13">
                  <c:v>5.894715240068811E-2</c:v>
                </c:pt>
                <c:pt idx="14">
                  <c:v>5.0518748185131412E-2</c:v>
                </c:pt>
                <c:pt idx="15">
                  <c:v>4.2093751672751124E-2</c:v>
                </c:pt>
                <c:pt idx="16">
                  <c:v>3.3671594561908588E-2</c:v>
                </c:pt>
                <c:pt idx="17">
                  <c:v>2.5251708742494779E-2</c:v>
                </c:pt>
                <c:pt idx="18">
                  <c:v>1.6833526257608901E-2</c:v>
                </c:pt>
                <c:pt idx="19">
                  <c:v>8.4164792652472609E-3</c:v>
                </c:pt>
                <c:pt idx="20">
                  <c:v>-3.7376256069423926E-17</c:v>
                </c:pt>
              </c:numCache>
            </c:numRef>
          </c:xVal>
          <c:yVal>
            <c:numRef>
              <c:f>diagrammiprofondita!$D$52:$D$72</c:f>
              <c:numCache>
                <c:formatCode>General</c:formatCode>
                <c:ptCount val="21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-0.30000000000000004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-0.79999999999999993</c:v>
                </c:pt>
                <c:pt idx="9">
                  <c:v>-0.89999999999999991</c:v>
                </c:pt>
                <c:pt idx="10">
                  <c:v>-0.99999999999999989</c:v>
                </c:pt>
                <c:pt idx="11">
                  <c:v>-1.0999999999999999</c:v>
                </c:pt>
                <c:pt idx="12">
                  <c:v>-1.2</c:v>
                </c:pt>
                <c:pt idx="13">
                  <c:v>-1.3</c:v>
                </c:pt>
                <c:pt idx="14">
                  <c:v>-1.4000000000000001</c:v>
                </c:pt>
                <c:pt idx="15">
                  <c:v>-1.5000000000000002</c:v>
                </c:pt>
                <c:pt idx="16">
                  <c:v>-1.6000000000000003</c:v>
                </c:pt>
                <c:pt idx="17">
                  <c:v>-1.7000000000000004</c:v>
                </c:pt>
                <c:pt idx="18">
                  <c:v>-1.8000000000000005</c:v>
                </c:pt>
                <c:pt idx="19">
                  <c:v>-1.9000000000000006</c:v>
                </c:pt>
                <c:pt idx="20">
                  <c:v>-2.0000000000000004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0590992"/>
        <c:axId val="1280594256"/>
      </c:scatterChart>
      <c:valAx>
        <c:axId val="128059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0594256"/>
        <c:crosses val="autoZero"/>
        <c:crossBetween val="midCat"/>
      </c:valAx>
      <c:valAx>
        <c:axId val="1280594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0590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Vx</c:v>
          </c:tx>
          <c:marker>
            <c:symbol val="none"/>
          </c:marker>
          <c:xVal>
            <c:numRef>
              <c:f>diagrammiprofondita!$J$52:$J$72</c:f>
              <c:numCache>
                <c:formatCode>General</c:formatCode>
                <c:ptCount val="21"/>
                <c:pt idx="0">
                  <c:v>1.0386160135355549</c:v>
                </c:pt>
                <c:pt idx="1">
                  <c:v>1.037262321881343</c:v>
                </c:pt>
                <c:pt idx="2">
                  <c:v>1.035978597956658</c:v>
                </c:pt>
                <c:pt idx="3">
                  <c:v>1.0347647551688925</c:v>
                </c:pt>
                <c:pt idx="4">
                  <c:v>1.0336207116392184</c:v>
                </c:pt>
                <c:pt idx="5">
                  <c:v>1.0325463901970622</c:v>
                </c:pt>
                <c:pt idx="6">
                  <c:v>1.0315417183748994</c:v>
                </c:pt>
                <c:pt idx="7">
                  <c:v>1.0306066284033681</c:v>
                </c:pt>
                <c:pt idx="8">
                  <c:v>1.0297410572066956</c:v>
                </c:pt>
                <c:pt idx="9">
                  <c:v>1.0289449463984448</c:v>
                </c:pt>
                <c:pt idx="10">
                  <c:v>1.0282182422775752</c:v>
                </c:pt>
                <c:pt idx="11">
                  <c:v>1.0275608958248219</c:v>
                </c:pt>
                <c:pt idx="12">
                  <c:v>1.0269728626993861</c:v>
                </c:pt>
                <c:pt idx="13">
                  <c:v>1.0264541032359475</c:v>
                </c:pt>
                <c:pt idx="14">
                  <c:v>1.026004582441987</c:v>
                </c:pt>
                <c:pt idx="15">
                  <c:v>1.0256242699954259</c:v>
                </c:pt>
                <c:pt idx="16">
                  <c:v>1.0253131402425821</c:v>
                </c:pt>
                <c:pt idx="17">
                  <c:v>1.0250711721964378</c:v>
                </c:pt>
                <c:pt idx="18">
                  <c:v>1.0248983495352253</c:v>
                </c:pt>
                <c:pt idx="19">
                  <c:v>1.0247946606013252</c:v>
                </c:pt>
                <c:pt idx="20">
                  <c:v>1.0247600984004808</c:v>
                </c:pt>
              </c:numCache>
            </c:numRef>
          </c:xVal>
          <c:yVal>
            <c:numRef>
              <c:f>diagrammiprofondita!$D$52:$D$72</c:f>
              <c:numCache>
                <c:formatCode>General</c:formatCode>
                <c:ptCount val="21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-0.30000000000000004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-0.79999999999999993</c:v>
                </c:pt>
                <c:pt idx="9">
                  <c:v>-0.89999999999999991</c:v>
                </c:pt>
                <c:pt idx="10">
                  <c:v>-0.99999999999999989</c:v>
                </c:pt>
                <c:pt idx="11">
                  <c:v>-1.0999999999999999</c:v>
                </c:pt>
                <c:pt idx="12">
                  <c:v>-1.2</c:v>
                </c:pt>
                <c:pt idx="13">
                  <c:v>-1.3</c:v>
                </c:pt>
                <c:pt idx="14">
                  <c:v>-1.4000000000000001</c:v>
                </c:pt>
                <c:pt idx="15">
                  <c:v>-1.5000000000000002</c:v>
                </c:pt>
                <c:pt idx="16">
                  <c:v>-1.6000000000000003</c:v>
                </c:pt>
                <c:pt idx="17">
                  <c:v>-1.7000000000000004</c:v>
                </c:pt>
                <c:pt idx="18">
                  <c:v>-1.8000000000000005</c:v>
                </c:pt>
                <c:pt idx="19">
                  <c:v>-1.9000000000000006</c:v>
                </c:pt>
                <c:pt idx="20">
                  <c:v>-2.0000000000000004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953952"/>
        <c:axId val="1346027648"/>
      </c:scatterChart>
      <c:valAx>
        <c:axId val="99295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46027648"/>
        <c:crosses val="autoZero"/>
        <c:crossBetween val="midCat"/>
      </c:valAx>
      <c:valAx>
        <c:axId val="1346027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29539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Vz</c:v>
          </c:tx>
          <c:marker>
            <c:symbol val="none"/>
          </c:marker>
          <c:xVal>
            <c:numRef>
              <c:f>diagrammiprofondita!$H$76:$H$93</c:f>
              <c:numCache>
                <c:formatCode>General</c:formatCode>
                <c:ptCount val="18"/>
                <c:pt idx="0">
                  <c:v>0.59140659300997411</c:v>
                </c:pt>
                <c:pt idx="1">
                  <c:v>0.4801737790365318</c:v>
                </c:pt>
                <c:pt idx="2">
                  <c:v>0.38986183245058353</c:v>
                </c:pt>
                <c:pt idx="3">
                  <c:v>0.31653591894729988</c:v>
                </c:pt>
                <c:pt idx="4">
                  <c:v>0.25700127492349911</c:v>
                </c:pt>
                <c:pt idx="5">
                  <c:v>0.20866401365116677</c:v>
                </c:pt>
                <c:pt idx="6">
                  <c:v>0.16941811127580961</c:v>
                </c:pt>
                <c:pt idx="7">
                  <c:v>0.13755364869117245</c:v>
                </c:pt>
                <c:pt idx="8">
                  <c:v>0.11168231144692334</c:v>
                </c:pt>
                <c:pt idx="9">
                  <c:v>1.3902957138677152E-2</c:v>
                </c:pt>
                <c:pt idx="10">
                  <c:v>1.7307325994207739E-3</c:v>
                </c:pt>
                <c:pt idx="11">
                  <c:v>2.1545310834084809E-4</c:v>
                </c:pt>
                <c:pt idx="12">
                  <c:v>2.6821036287786784E-5</c:v>
                </c:pt>
                <c:pt idx="13">
                  <c:v>3.3388608448369589E-6</c:v>
                </c:pt>
                <c:pt idx="14">
                  <c:v>4.1564208811570654E-7</c:v>
                </c:pt>
                <c:pt idx="15">
                  <c:v>5.1729658807952909E-8</c:v>
                </c:pt>
                <c:pt idx="16">
                  <c:v>6.3413801759123748E-9</c:v>
                </c:pt>
                <c:pt idx="17">
                  <c:v>0</c:v>
                </c:pt>
              </c:numCache>
            </c:numRef>
          </c:xVal>
          <c:yVal>
            <c:numRef>
              <c:f>diagrammiprofondita!$D$76:$D$93</c:f>
              <c:numCache>
                <c:formatCode>General</c:formatCode>
                <c:ptCount val="18"/>
                <c:pt idx="0">
                  <c:v>-2</c:v>
                </c:pt>
                <c:pt idx="1">
                  <c:v>-3</c:v>
                </c:pt>
                <c:pt idx="2">
                  <c:v>-4</c:v>
                </c:pt>
                <c:pt idx="3">
                  <c:v>-5</c:v>
                </c:pt>
                <c:pt idx="4">
                  <c:v>-6</c:v>
                </c:pt>
                <c:pt idx="5">
                  <c:v>-7</c:v>
                </c:pt>
                <c:pt idx="6">
                  <c:v>-8</c:v>
                </c:pt>
                <c:pt idx="7">
                  <c:v>-9</c:v>
                </c:pt>
                <c:pt idx="8">
                  <c:v>-10</c:v>
                </c:pt>
                <c:pt idx="9">
                  <c:v>-20</c:v>
                </c:pt>
                <c:pt idx="10">
                  <c:v>-30</c:v>
                </c:pt>
                <c:pt idx="11">
                  <c:v>-40</c:v>
                </c:pt>
                <c:pt idx="12">
                  <c:v>-50</c:v>
                </c:pt>
                <c:pt idx="13">
                  <c:v>-60</c:v>
                </c:pt>
                <c:pt idx="14">
                  <c:v>-70</c:v>
                </c:pt>
                <c:pt idx="15">
                  <c:v>-80</c:v>
                </c:pt>
                <c:pt idx="16">
                  <c:v>-90</c:v>
                </c:pt>
                <c:pt idx="17">
                  <c:v>-100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6041248"/>
        <c:axId val="1346034720"/>
      </c:scatterChart>
      <c:valAx>
        <c:axId val="134604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46034720"/>
        <c:crosses val="autoZero"/>
        <c:crossBetween val="midCat"/>
      </c:valAx>
      <c:valAx>
        <c:axId val="1346034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60412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Vx</c:v>
          </c:tx>
          <c:marker>
            <c:symbol val="none"/>
          </c:marker>
          <c:xVal>
            <c:numRef>
              <c:f>diagrammiprofondita!$J$76:$J$93</c:f>
              <c:numCache>
                <c:formatCode>General</c:formatCode>
                <c:ptCount val="18"/>
                <c:pt idx="0">
                  <c:v>0.59140659300997411</c:v>
                </c:pt>
                <c:pt idx="1">
                  <c:v>0.4801737790365318</c:v>
                </c:pt>
                <c:pt idx="2">
                  <c:v>0.38986183245058353</c:v>
                </c:pt>
                <c:pt idx="3">
                  <c:v>0.31653591894729988</c:v>
                </c:pt>
                <c:pt idx="4">
                  <c:v>0.25700127492349911</c:v>
                </c:pt>
                <c:pt idx="5">
                  <c:v>0.20866401365116677</c:v>
                </c:pt>
                <c:pt idx="6">
                  <c:v>0.16941811127580961</c:v>
                </c:pt>
                <c:pt idx="7">
                  <c:v>0.13755364869117245</c:v>
                </c:pt>
                <c:pt idx="8">
                  <c:v>0.11168231144692334</c:v>
                </c:pt>
                <c:pt idx="9">
                  <c:v>1.3902957138677242E-2</c:v>
                </c:pt>
                <c:pt idx="10">
                  <c:v>1.7307325994215168E-3</c:v>
                </c:pt>
                <c:pt idx="11">
                  <c:v>2.1545310834681649E-4</c:v>
                </c:pt>
                <c:pt idx="12">
                  <c:v>2.6821036335730692E-5</c:v>
                </c:pt>
                <c:pt idx="13">
                  <c:v>3.3388612299698957E-6</c:v>
                </c:pt>
                <c:pt idx="14">
                  <c:v>4.1564518188461361E-7</c:v>
                </c:pt>
                <c:pt idx="15">
                  <c:v>5.1754511021707571E-8</c:v>
                </c:pt>
                <c:pt idx="16">
                  <c:v>6.5410177529406547E-9</c:v>
                </c:pt>
                <c:pt idx="17">
                  <c:v>1.6036865993174416E-9</c:v>
                </c:pt>
              </c:numCache>
            </c:numRef>
          </c:xVal>
          <c:yVal>
            <c:numRef>
              <c:f>diagrammiprofondita!$D$76:$D$93</c:f>
              <c:numCache>
                <c:formatCode>General</c:formatCode>
                <c:ptCount val="18"/>
                <c:pt idx="0">
                  <c:v>-2</c:v>
                </c:pt>
                <c:pt idx="1">
                  <c:v>-3</c:v>
                </c:pt>
                <c:pt idx="2">
                  <c:v>-4</c:v>
                </c:pt>
                <c:pt idx="3">
                  <c:v>-5</c:v>
                </c:pt>
                <c:pt idx="4">
                  <c:v>-6</c:v>
                </c:pt>
                <c:pt idx="5">
                  <c:v>-7</c:v>
                </c:pt>
                <c:pt idx="6">
                  <c:v>-8</c:v>
                </c:pt>
                <c:pt idx="7">
                  <c:v>-9</c:v>
                </c:pt>
                <c:pt idx="8">
                  <c:v>-10</c:v>
                </c:pt>
                <c:pt idx="9">
                  <c:v>-20</c:v>
                </c:pt>
                <c:pt idx="10">
                  <c:v>-30</c:v>
                </c:pt>
                <c:pt idx="11">
                  <c:v>-40</c:v>
                </c:pt>
                <c:pt idx="12">
                  <c:v>-50</c:v>
                </c:pt>
                <c:pt idx="13">
                  <c:v>-60</c:v>
                </c:pt>
                <c:pt idx="14">
                  <c:v>-70</c:v>
                </c:pt>
                <c:pt idx="15">
                  <c:v>-80</c:v>
                </c:pt>
                <c:pt idx="16">
                  <c:v>-90</c:v>
                </c:pt>
                <c:pt idx="17">
                  <c:v>-100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6042880"/>
        <c:axId val="1346039072"/>
      </c:scatterChart>
      <c:valAx>
        <c:axId val="134604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46039072"/>
        <c:crosses val="autoZero"/>
        <c:crossBetween val="midCat"/>
      </c:valAx>
      <c:valAx>
        <c:axId val="1346039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60428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113298337707769E-2"/>
          <c:y val="3.434168065057442E-2"/>
          <c:w val="0.69185892388451453"/>
          <c:h val="0.914923220804296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diagrammiprofondita!$H$101:$H$131</c:f>
              <c:numCache>
                <c:formatCode>General</c:formatCode>
                <c:ptCount val="31"/>
                <c:pt idx="0">
                  <c:v>1.141485060844226</c:v>
                </c:pt>
                <c:pt idx="1">
                  <c:v>1.1330225283459596</c:v>
                </c:pt>
                <c:pt idx="2">
                  <c:v>1.1307825954871165</c:v>
                </c:pt>
                <c:pt idx="3">
                  <c:v>1.1344555404300536</c:v>
                </c:pt>
                <c:pt idx="4">
                  <c:v>1.1437498927682992</c:v>
                </c:pt>
                <c:pt idx="5">
                  <c:v>1.1583915338373967</c:v>
                </c:pt>
                <c:pt idx="6">
                  <c:v>1.178122850585809</c:v>
                </c:pt>
                <c:pt idx="7">
                  <c:v>1.2027019403941213</c:v>
                </c:pt>
                <c:pt idx="8">
                  <c:v>1.2319018643880395</c:v>
                </c:pt>
                <c:pt idx="9">
                  <c:v>1.2655099469403572</c:v>
                </c:pt>
                <c:pt idx="10">
                  <c:v>1.3033271191996634</c:v>
                </c:pt>
                <c:pt idx="11">
                  <c:v>1.3451673046194188</c:v>
                </c:pt>
                <c:pt idx="12">
                  <c:v>1.3908568445907246</c:v>
                </c:pt>
                <c:pt idx="13">
                  <c:v>1.4402339624058496</c:v>
                </c:pt>
                <c:pt idx="14">
                  <c:v>1.4931482638979292</c:v>
                </c:pt>
                <c:pt idx="15">
                  <c:v>1.5494602732154412</c:v>
                </c:pt>
                <c:pt idx="16">
                  <c:v>1.6090410022985291</c:v>
                </c:pt>
                <c:pt idx="17">
                  <c:v>1.6717715527282566</c:v>
                </c:pt>
                <c:pt idx="18">
                  <c:v>1.7375427487198167</c:v>
                </c:pt>
                <c:pt idx="19">
                  <c:v>1.806254800126843</c:v>
                </c:pt>
                <c:pt idx="20">
                  <c:v>1.8778169944166136</c:v>
                </c:pt>
                <c:pt idx="21">
                  <c:v>1.9521474166653552</c:v>
                </c:pt>
                <c:pt idx="22">
                  <c:v>2.0291726967093506</c:v>
                </c:pt>
                <c:pt idx="23">
                  <c:v>2.1088277826713795</c:v>
                </c:pt>
                <c:pt idx="24">
                  <c:v>2.1910557401634252</c:v>
                </c:pt>
                <c:pt idx="25">
                  <c:v>2.2758075765458412</c:v>
                </c:pt>
                <c:pt idx="26">
                  <c:v>2.3630420897005164</c:v>
                </c:pt>
                <c:pt idx="27">
                  <c:v>2.4527257408512462</c:v>
                </c:pt>
                <c:pt idx="28">
                  <c:v>2.5448325510387306</c:v>
                </c:pt>
                <c:pt idx="29">
                  <c:v>2.6393440209306585</c:v>
                </c:pt>
                <c:pt idx="30">
                  <c:v>2.7362490737193426</c:v>
                </c:pt>
              </c:numCache>
            </c:numRef>
          </c:xVal>
          <c:yVal>
            <c:numRef>
              <c:f>diagrammiprofondita!$D$101:$D$131</c:f>
              <c:numCache>
                <c:formatCode>General</c:formatCode>
                <c:ptCount val="31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  <c:pt idx="6">
                  <c:v>0.4</c:v>
                </c:pt>
                <c:pt idx="7">
                  <c:v>0.3</c:v>
                </c:pt>
                <c:pt idx="8">
                  <c:v>0.2</c:v>
                </c:pt>
                <c:pt idx="9">
                  <c:v>0.1</c:v>
                </c:pt>
                <c:pt idx="10">
                  <c:v>0</c:v>
                </c:pt>
                <c:pt idx="11">
                  <c:v>-0.1</c:v>
                </c:pt>
                <c:pt idx="12">
                  <c:v>-0.2</c:v>
                </c:pt>
                <c:pt idx="13">
                  <c:v>-0.30000000000000004</c:v>
                </c:pt>
                <c:pt idx="14">
                  <c:v>-0.4</c:v>
                </c:pt>
                <c:pt idx="15">
                  <c:v>-0.5</c:v>
                </c:pt>
                <c:pt idx="16">
                  <c:v>-0.6</c:v>
                </c:pt>
                <c:pt idx="17">
                  <c:v>-0.7</c:v>
                </c:pt>
                <c:pt idx="18">
                  <c:v>-0.79999999999999993</c:v>
                </c:pt>
                <c:pt idx="19">
                  <c:v>-0.89999999999999991</c:v>
                </c:pt>
                <c:pt idx="20">
                  <c:v>-0.99999999999999989</c:v>
                </c:pt>
                <c:pt idx="21">
                  <c:v>-1.0999999999999999</c:v>
                </c:pt>
                <c:pt idx="22">
                  <c:v>-1.2</c:v>
                </c:pt>
                <c:pt idx="23">
                  <c:v>-1.3</c:v>
                </c:pt>
                <c:pt idx="24">
                  <c:v>-1.4000000000000001</c:v>
                </c:pt>
                <c:pt idx="25">
                  <c:v>-1.5000000000000002</c:v>
                </c:pt>
                <c:pt idx="26">
                  <c:v>-1.6000000000000003</c:v>
                </c:pt>
                <c:pt idx="27">
                  <c:v>-1.7000000000000004</c:v>
                </c:pt>
                <c:pt idx="28">
                  <c:v>-1.8000000000000005</c:v>
                </c:pt>
                <c:pt idx="29">
                  <c:v>-1.9000000000000006</c:v>
                </c:pt>
                <c:pt idx="30">
                  <c:v>-2.0000000000000004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diagrammiprofondita!$I$111:$I$131</c:f>
              <c:numCache>
                <c:formatCode>General</c:formatCode>
                <c:ptCount val="21"/>
                <c:pt idx="0">
                  <c:v>0</c:v>
                </c:pt>
                <c:pt idx="1">
                  <c:v>9.8100000000000007E-2</c:v>
                </c:pt>
                <c:pt idx="2">
                  <c:v>0.19620000000000001</c:v>
                </c:pt>
                <c:pt idx="3">
                  <c:v>0.29430000000000006</c:v>
                </c:pt>
                <c:pt idx="4">
                  <c:v>0.39240000000000003</c:v>
                </c:pt>
                <c:pt idx="5">
                  <c:v>0.49049999999999999</c:v>
                </c:pt>
                <c:pt idx="6">
                  <c:v>0.58860000000000001</c:v>
                </c:pt>
                <c:pt idx="7">
                  <c:v>0.68669999999999998</c:v>
                </c:pt>
                <c:pt idx="8">
                  <c:v>0.78479999999999994</c:v>
                </c:pt>
                <c:pt idx="9">
                  <c:v>0.88289999999999991</c:v>
                </c:pt>
                <c:pt idx="10">
                  <c:v>0.98099999999999987</c:v>
                </c:pt>
                <c:pt idx="11">
                  <c:v>1.0790999999999999</c:v>
                </c:pt>
                <c:pt idx="12">
                  <c:v>1.1772</c:v>
                </c:pt>
                <c:pt idx="13">
                  <c:v>1.2753000000000001</c:v>
                </c:pt>
                <c:pt idx="14">
                  <c:v>1.3734000000000002</c:v>
                </c:pt>
                <c:pt idx="15">
                  <c:v>1.4715000000000003</c:v>
                </c:pt>
                <c:pt idx="16">
                  <c:v>1.5696000000000003</c:v>
                </c:pt>
                <c:pt idx="17">
                  <c:v>1.6677000000000004</c:v>
                </c:pt>
                <c:pt idx="18">
                  <c:v>1.7658000000000005</c:v>
                </c:pt>
                <c:pt idx="19">
                  <c:v>1.8639000000000006</c:v>
                </c:pt>
                <c:pt idx="20">
                  <c:v>1.9620000000000004</c:v>
                </c:pt>
              </c:numCache>
            </c:numRef>
          </c:xVal>
          <c:yVal>
            <c:numRef>
              <c:f>diagrammiprofondita!$D$111:$D$131</c:f>
              <c:numCache>
                <c:formatCode>General</c:formatCode>
                <c:ptCount val="21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-0.30000000000000004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-0.79999999999999993</c:v>
                </c:pt>
                <c:pt idx="9">
                  <c:v>-0.89999999999999991</c:v>
                </c:pt>
                <c:pt idx="10">
                  <c:v>-0.99999999999999989</c:v>
                </c:pt>
                <c:pt idx="11">
                  <c:v>-1.0999999999999999</c:v>
                </c:pt>
                <c:pt idx="12">
                  <c:v>-1.2</c:v>
                </c:pt>
                <c:pt idx="13">
                  <c:v>-1.3</c:v>
                </c:pt>
                <c:pt idx="14">
                  <c:v>-1.4000000000000001</c:v>
                </c:pt>
                <c:pt idx="15">
                  <c:v>-1.5000000000000002</c:v>
                </c:pt>
                <c:pt idx="16">
                  <c:v>-1.6000000000000003</c:v>
                </c:pt>
                <c:pt idx="17">
                  <c:v>-1.7000000000000004</c:v>
                </c:pt>
                <c:pt idx="18">
                  <c:v>-1.8000000000000005</c:v>
                </c:pt>
                <c:pt idx="19">
                  <c:v>-1.9000000000000006</c:v>
                </c:pt>
                <c:pt idx="20">
                  <c:v>-2.0000000000000004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diagrammiprofondita!$J$121:$J$131</c:f>
              <c:numCache>
                <c:formatCode>General</c:formatCode>
                <c:ptCount val="11"/>
                <c:pt idx="0">
                  <c:v>8.4183005583386095E-2</c:v>
                </c:pt>
                <c:pt idx="1">
                  <c:v>0.20605258333464482</c:v>
                </c:pt>
                <c:pt idx="2">
                  <c:v>0.32522730329064953</c:v>
                </c:pt>
                <c:pt idx="3">
                  <c:v>0.4417722173286206</c:v>
                </c:pt>
                <c:pt idx="4">
                  <c:v>0.55574425983657494</c:v>
                </c:pt>
                <c:pt idx="5">
                  <c:v>0.66719242345415941</c:v>
                </c:pt>
                <c:pt idx="6">
                  <c:v>0.776157910299484</c:v>
                </c:pt>
                <c:pt idx="7">
                  <c:v>0.88267425914875464</c:v>
                </c:pt>
                <c:pt idx="8">
                  <c:v>0.98676744896127033</c:v>
                </c:pt>
                <c:pt idx="9">
                  <c:v>1.0884559790693429</c:v>
                </c:pt>
                <c:pt idx="10">
                  <c:v>1.187750926280658</c:v>
                </c:pt>
              </c:numCache>
            </c:numRef>
          </c:xVal>
          <c:yVal>
            <c:numRef>
              <c:f>diagrammiprofondita!$D$121:$D$131</c:f>
              <c:numCache>
                <c:formatCode>General</c:formatCode>
                <c:ptCount val="11"/>
                <c:pt idx="0">
                  <c:v>-0.99999999999999989</c:v>
                </c:pt>
                <c:pt idx="1">
                  <c:v>-1.0999999999999999</c:v>
                </c:pt>
                <c:pt idx="2">
                  <c:v>-1.2</c:v>
                </c:pt>
                <c:pt idx="3">
                  <c:v>-1.3</c:v>
                </c:pt>
                <c:pt idx="4">
                  <c:v>-1.4000000000000001</c:v>
                </c:pt>
                <c:pt idx="5">
                  <c:v>-1.5000000000000002</c:v>
                </c:pt>
                <c:pt idx="6">
                  <c:v>-1.6000000000000003</c:v>
                </c:pt>
                <c:pt idx="7">
                  <c:v>-1.7000000000000004</c:v>
                </c:pt>
                <c:pt idx="8">
                  <c:v>-1.8000000000000005</c:v>
                </c:pt>
                <c:pt idx="9">
                  <c:v>-1.9000000000000006</c:v>
                </c:pt>
                <c:pt idx="10">
                  <c:v>-2.0000000000000004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6039616"/>
        <c:axId val="1346029280"/>
      </c:scatterChart>
      <c:valAx>
        <c:axId val="134603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46029280"/>
        <c:crosses val="autoZero"/>
        <c:crossBetween val="midCat"/>
      </c:valAx>
      <c:valAx>
        <c:axId val="1346029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60396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628650</xdr:colOff>
      <xdr:row>8</xdr:row>
      <xdr:rowOff>146050</xdr:rowOff>
    </xdr:from>
    <xdr:ext cx="1527406" cy="436786"/>
    <xdr:sp macro="" textlink="">
      <xdr:nvSpPr>
        <xdr:cNvPr id="2" name="CasellaDiTesto 1"/>
        <xdr:cNvSpPr txBox="1"/>
      </xdr:nvSpPr>
      <xdr:spPr>
        <a:xfrm>
          <a:off x="9753600" y="1619250"/>
          <a:ext cx="1527406" cy="436786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conversion</a:t>
          </a:r>
          <a:r>
            <a:rPr lang="en-GB" sz="1100" baseline="0"/>
            <a:t> in  radiants!</a:t>
          </a:r>
        </a:p>
        <a:p>
          <a:endParaRPr lang="en-GB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590550</xdr:colOff>
      <xdr:row>4</xdr:row>
      <xdr:rowOff>85725</xdr:rowOff>
    </xdr:from>
    <xdr:to>
      <xdr:col>17</xdr:col>
      <xdr:colOff>581025</xdr:colOff>
      <xdr:row>18</xdr:row>
      <xdr:rowOff>161925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104775</xdr:colOff>
      <xdr:row>4</xdr:row>
      <xdr:rowOff>85725</xdr:rowOff>
    </xdr:from>
    <xdr:to>
      <xdr:col>26</xdr:col>
      <xdr:colOff>409575</xdr:colOff>
      <xdr:row>18</xdr:row>
      <xdr:rowOff>161925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29</xdr:row>
      <xdr:rowOff>38100</xdr:rowOff>
    </xdr:from>
    <xdr:to>
      <xdr:col>17</xdr:col>
      <xdr:colOff>600075</xdr:colOff>
      <xdr:row>43</xdr:row>
      <xdr:rowOff>76200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590550</xdr:colOff>
      <xdr:row>28</xdr:row>
      <xdr:rowOff>171450</xdr:rowOff>
    </xdr:from>
    <xdr:to>
      <xdr:col>26</xdr:col>
      <xdr:colOff>285750</xdr:colOff>
      <xdr:row>43</xdr:row>
      <xdr:rowOff>57150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361950</xdr:colOff>
      <xdr:row>51</xdr:row>
      <xdr:rowOff>104775</xdr:rowOff>
    </xdr:from>
    <xdr:to>
      <xdr:col>17</xdr:col>
      <xdr:colOff>352425</xdr:colOff>
      <xdr:row>65</xdr:row>
      <xdr:rowOff>180975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419100</xdr:colOff>
      <xdr:row>51</xdr:row>
      <xdr:rowOff>152400</xdr:rowOff>
    </xdr:from>
    <xdr:to>
      <xdr:col>26</xdr:col>
      <xdr:colOff>114300</xdr:colOff>
      <xdr:row>66</xdr:row>
      <xdr:rowOff>38100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485775</xdr:colOff>
      <xdr:row>75</xdr:row>
      <xdr:rowOff>76200</xdr:rowOff>
    </xdr:from>
    <xdr:to>
      <xdr:col>17</xdr:col>
      <xdr:colOff>476250</xdr:colOff>
      <xdr:row>89</xdr:row>
      <xdr:rowOff>152400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419100</xdr:colOff>
      <xdr:row>75</xdr:row>
      <xdr:rowOff>85725</xdr:rowOff>
    </xdr:from>
    <xdr:to>
      <xdr:col>26</xdr:col>
      <xdr:colOff>114300</xdr:colOff>
      <xdr:row>89</xdr:row>
      <xdr:rowOff>161925</xdr:rowOff>
    </xdr:to>
    <xdr:graphicFrame macro="">
      <xdr:nvGraphicFramePr>
        <xdr:cNvPr id="9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533400</xdr:colOff>
      <xdr:row>99</xdr:row>
      <xdr:rowOff>180975</xdr:rowOff>
    </xdr:from>
    <xdr:to>
      <xdr:col>18</xdr:col>
      <xdr:colOff>523875</xdr:colOff>
      <xdr:row>124</xdr:row>
      <xdr:rowOff>66675</xdr:rowOff>
    </xdr:to>
    <xdr:graphicFrame macro="">
      <xdr:nvGraphicFramePr>
        <xdr:cNvPr id="10" name="Gra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tabSelected="1" topLeftCell="A9" workbookViewId="0">
      <selection activeCell="W20" sqref="W20:W29"/>
    </sheetView>
  </sheetViews>
  <sheetFormatPr defaultColWidth="10.90625" defaultRowHeight="14.5" x14ac:dyDescent="0.35"/>
  <cols>
    <col min="2" max="2" width="4.1796875" bestFit="1" customWidth="1"/>
    <col min="3" max="3" width="3.453125" customWidth="1"/>
    <col min="6" max="6" width="4" customWidth="1"/>
    <col min="7" max="7" width="9.453125" bestFit="1" customWidth="1"/>
    <col min="8" max="8" width="9.1796875" bestFit="1" customWidth="1"/>
    <col min="9" max="10" width="12" bestFit="1" customWidth="1"/>
    <col min="23" max="23" width="12.90625" customWidth="1"/>
  </cols>
  <sheetData>
    <row r="1" spans="1:23" x14ac:dyDescent="0.35">
      <c r="I1" t="s">
        <v>35</v>
      </c>
      <c r="P1" s="8"/>
      <c r="W1" s="9"/>
    </row>
    <row r="2" spans="1:23" x14ac:dyDescent="0.35">
      <c r="B2" t="s">
        <v>22</v>
      </c>
      <c r="C2" t="s">
        <v>23</v>
      </c>
      <c r="D2" s="7" t="s">
        <v>48</v>
      </c>
      <c r="E2" s="7"/>
      <c r="F2" t="s">
        <v>36</v>
      </c>
      <c r="G2" t="s">
        <v>27</v>
      </c>
      <c r="H2" t="s">
        <v>28</v>
      </c>
      <c r="I2" t="s">
        <v>24</v>
      </c>
      <c r="J2" t="s">
        <v>25</v>
      </c>
      <c r="K2" t="s">
        <v>26</v>
      </c>
      <c r="L2" t="s">
        <v>21</v>
      </c>
      <c r="M2" s="7" t="s">
        <v>49</v>
      </c>
      <c r="N2" s="7"/>
      <c r="O2" t="s">
        <v>31</v>
      </c>
      <c r="P2" s="8" t="s">
        <v>32</v>
      </c>
      <c r="Q2" t="s">
        <v>2</v>
      </c>
      <c r="R2" t="s">
        <v>33</v>
      </c>
      <c r="S2" t="s">
        <v>34</v>
      </c>
      <c r="V2" t="s">
        <v>51</v>
      </c>
      <c r="W2" s="9"/>
    </row>
    <row r="3" spans="1:23" x14ac:dyDescent="0.35">
      <c r="D3" t="s">
        <v>29</v>
      </c>
      <c r="E3" t="s">
        <v>30</v>
      </c>
      <c r="M3" t="s">
        <v>30</v>
      </c>
      <c r="N3" t="s">
        <v>29</v>
      </c>
      <c r="P3" s="8"/>
      <c r="V3" t="s">
        <v>50</v>
      </c>
      <c r="W3" s="9"/>
    </row>
    <row r="4" spans="1:23" x14ac:dyDescent="0.35">
      <c r="B4" s="4">
        <v>4</v>
      </c>
      <c r="C4" s="4">
        <v>7</v>
      </c>
      <c r="D4" s="4">
        <v>85</v>
      </c>
      <c r="E4" s="6">
        <f>(D4/360) *2*3.14</f>
        <v>1.4827777777777778</v>
      </c>
      <c r="F4" s="4">
        <v>4</v>
      </c>
      <c r="G4" s="4">
        <v>1</v>
      </c>
      <c r="H4" s="4">
        <v>0.5</v>
      </c>
      <c r="I4" s="5">
        <f>SQRT(9.81*F4)</f>
        <v>6.2641839053463304</v>
      </c>
      <c r="J4" s="5">
        <f>I4*C4</f>
        <v>43.849287337424315</v>
      </c>
      <c r="K4" s="5">
        <f>9.81/(2*3.14) *C4^2</f>
        <v>76.54299363057325</v>
      </c>
      <c r="L4" s="5">
        <f>9.81/ (2*3.14) *C4</f>
        <v>10.934713375796179</v>
      </c>
      <c r="M4" s="6">
        <f xml:space="preserve"> ASIN((I4/L4)*SIN(E4))</f>
        <v>0.60730164922369601</v>
      </c>
      <c r="N4" s="6">
        <f>(M4/(2*3.14)) *360</f>
        <v>34.8134703376641</v>
      </c>
      <c r="O4" s="6">
        <f>SQRT((H4*L4)/(G4*I4))</f>
        <v>0.93423568995805728</v>
      </c>
      <c r="P4" s="8">
        <f>SQRT(COS(D4*3.14/180)/COS(N4*3.14/180))</f>
        <v>0.32717838308536767</v>
      </c>
      <c r="Q4" s="6">
        <f>B4*O4*P4</f>
        <v>1.2226468898444802</v>
      </c>
      <c r="R4" s="6">
        <f xml:space="preserve"> Q4*0.8</f>
        <v>0.97811751187558427</v>
      </c>
      <c r="S4" s="6">
        <f>(0.125*1000*9.81*(R4^2))*I4</f>
        <v>7348.9550092108057</v>
      </c>
      <c r="V4">
        <f>0.023*9.81^0.5*R4^2.5*SIN(2*M4)/(2.2-1)</f>
        <v>5.3235996512341767E-2</v>
      </c>
      <c r="W4" s="9">
        <f>V4*3600*24*365</f>
        <v>1678850.3860132098</v>
      </c>
    </row>
    <row r="5" spans="1:23" ht="15" thickBot="1" x14ac:dyDescent="0.4">
      <c r="B5" s="4">
        <v>4</v>
      </c>
      <c r="C5" s="4">
        <v>7</v>
      </c>
      <c r="D5" s="4">
        <v>60</v>
      </c>
      <c r="E5" s="6">
        <f>(D5/360) *2*3.14</f>
        <v>1.0466666666666666</v>
      </c>
      <c r="F5" s="4">
        <v>4</v>
      </c>
      <c r="G5" s="4">
        <v>1</v>
      </c>
      <c r="H5" s="4">
        <v>0.5</v>
      </c>
      <c r="I5" s="5">
        <f>SQRT(9.81*F5)</f>
        <v>6.2641839053463304</v>
      </c>
      <c r="J5" s="5">
        <f>I5*C5</f>
        <v>43.849287337424315</v>
      </c>
      <c r="K5" s="5">
        <f t="shared" ref="K5:K9" si="0">9.81/(2*3.14) *C5^2</f>
        <v>76.54299363057325</v>
      </c>
      <c r="L5" s="5">
        <f>9.81/ (2*3.14) *C5</f>
        <v>10.934713375796179</v>
      </c>
      <c r="M5" s="6">
        <f xml:space="preserve"> ASIN((I5/L5)*SIN(E5))</f>
        <v>0.51895039788412145</v>
      </c>
      <c r="N5" s="6">
        <f>(M5/(2*3.14)) *360</f>
        <v>29.748748923293586</v>
      </c>
      <c r="O5" s="6">
        <f>SQRT((H5*L5)/(G5*I5))</f>
        <v>0.93423568995805728</v>
      </c>
      <c r="P5" s="8">
        <f t="shared" ref="P5:P8" si="1">SQRT(COS(D5*3.14/180)/COS(N5*3.14/180))</f>
        <v>0.75917096564804665</v>
      </c>
      <c r="Q5" s="6">
        <f>B5*O5*P5</f>
        <v>2.8369784435533099</v>
      </c>
      <c r="R5" s="6">
        <f xml:space="preserve"> Q5*0.8</f>
        <v>2.2695827548426482</v>
      </c>
      <c r="S5" s="6">
        <f>(0.125*1000*9.81*(R5^2))*I5</f>
        <v>39567.222527506077</v>
      </c>
      <c r="V5">
        <f t="shared" ref="V5:V8" si="2">0.023*9.81^0.5*R5^2.5*SIN(2*M5)/(2.2-1)</f>
        <v>0.40125513152880354</v>
      </c>
      <c r="W5" s="9">
        <f t="shared" ref="W5:W8" si="3">V5*3600*24*365</f>
        <v>12653981.827892348</v>
      </c>
    </row>
    <row r="6" spans="1:23" s="15" customFormat="1" ht="15" thickBot="1" x14ac:dyDescent="0.4">
      <c r="A6" s="10"/>
      <c r="B6" s="11">
        <v>4</v>
      </c>
      <c r="C6" s="11">
        <v>7</v>
      </c>
      <c r="D6" s="11">
        <v>45</v>
      </c>
      <c r="E6" s="12">
        <f t="shared" ref="E6:E8" si="4">(D6/360) *2*3.14</f>
        <v>0.78500000000000003</v>
      </c>
      <c r="F6" s="11">
        <v>4</v>
      </c>
      <c r="G6" s="11">
        <v>1</v>
      </c>
      <c r="H6" s="11">
        <v>0.5</v>
      </c>
      <c r="I6" s="13">
        <f t="shared" ref="I6:I8" si="5">SQRT(9.81*F6)</f>
        <v>6.2641839053463304</v>
      </c>
      <c r="J6" s="13">
        <f t="shared" ref="J6:J8" si="6">I6*C6</f>
        <v>43.849287337424315</v>
      </c>
      <c r="K6" s="13">
        <f t="shared" si="0"/>
        <v>76.54299363057325</v>
      </c>
      <c r="L6" s="13">
        <f t="shared" ref="L6:L8" si="7">9.81/ (2*3.14) *C6</f>
        <v>10.934713375796179</v>
      </c>
      <c r="M6" s="12">
        <f t="shared" ref="M6:M8" si="8" xml:space="preserve"> ASIN((I6/L6)*SIN(E6))</f>
        <v>0.41689121358142223</v>
      </c>
      <c r="N6" s="12">
        <f t="shared" ref="N6:N8" si="9">(M6/(2*3.14)) *360</f>
        <v>23.898222434603824</v>
      </c>
      <c r="O6" s="12">
        <f t="shared" ref="O6:O8" si="10">SQRT((H6*L6)/(G6*I6))</f>
        <v>0.93423568995805728</v>
      </c>
      <c r="P6" s="14">
        <f t="shared" si="1"/>
        <v>0.87957358374371464</v>
      </c>
      <c r="Q6" s="12">
        <f t="shared" ref="Q6:Q8" si="11">B6*O6*P6</f>
        <v>3.2869161355107614</v>
      </c>
      <c r="R6" s="12">
        <f t="shared" ref="R6:R8" si="12" xml:space="preserve"> Q6*0.8</f>
        <v>2.6295329084086094</v>
      </c>
      <c r="S6" s="12">
        <f t="shared" ref="S6:S8" si="13">(0.125*1000*9.81*(R6^2))*I6</f>
        <v>53112.988738553198</v>
      </c>
      <c r="V6" s="15">
        <f t="shared" si="2"/>
        <v>0.49841398777202517</v>
      </c>
      <c r="W6" s="16">
        <f t="shared" si="3"/>
        <v>15717983.518378586</v>
      </c>
    </row>
    <row r="7" spans="1:23" x14ac:dyDescent="0.35">
      <c r="B7" s="4">
        <v>4</v>
      </c>
      <c r="C7" s="4">
        <v>7</v>
      </c>
      <c r="D7" s="4">
        <v>30</v>
      </c>
      <c r="E7" s="6">
        <f t="shared" si="4"/>
        <v>0.52333333333333332</v>
      </c>
      <c r="F7" s="4">
        <v>4</v>
      </c>
      <c r="G7" s="4">
        <v>1</v>
      </c>
      <c r="H7" s="4">
        <v>0.5</v>
      </c>
      <c r="I7" s="5">
        <f t="shared" si="5"/>
        <v>6.2641839053463304</v>
      </c>
      <c r="J7" s="5">
        <f t="shared" si="6"/>
        <v>43.849287337424315</v>
      </c>
      <c r="K7" s="5">
        <f t="shared" si="0"/>
        <v>76.54299363057325</v>
      </c>
      <c r="L7" s="5">
        <f t="shared" si="7"/>
        <v>10.934713375796179</v>
      </c>
      <c r="M7" s="6">
        <f t="shared" si="8"/>
        <v>0.29036709091347396</v>
      </c>
      <c r="N7" s="6">
        <f t="shared" si="9"/>
        <v>16.645247249816979</v>
      </c>
      <c r="O7" s="6">
        <f t="shared" si="10"/>
        <v>0.93423568995805728</v>
      </c>
      <c r="P7" s="8">
        <f t="shared" si="1"/>
        <v>0.9507894656858511</v>
      </c>
      <c r="Q7" s="6">
        <f t="shared" si="11"/>
        <v>3.553045809919495</v>
      </c>
      <c r="R7" s="6">
        <f t="shared" si="12"/>
        <v>2.842436647935596</v>
      </c>
      <c r="S7" s="6">
        <f t="shared" si="13"/>
        <v>62061.905775359235</v>
      </c>
      <c r="V7">
        <f t="shared" si="2"/>
        <v>0.44863576017485551</v>
      </c>
      <c r="W7" s="9">
        <f t="shared" si="3"/>
        <v>14148177.332874242</v>
      </c>
    </row>
    <row r="8" spans="1:23" x14ac:dyDescent="0.35">
      <c r="B8" s="4">
        <v>4</v>
      </c>
      <c r="C8" s="4">
        <v>7</v>
      </c>
      <c r="D8" s="4">
        <v>15</v>
      </c>
      <c r="E8" s="6">
        <f t="shared" si="4"/>
        <v>0.26166666666666666</v>
      </c>
      <c r="F8" s="4">
        <v>4</v>
      </c>
      <c r="G8" s="4">
        <v>1</v>
      </c>
      <c r="H8" s="4">
        <v>0.5</v>
      </c>
      <c r="I8" s="5">
        <f t="shared" si="5"/>
        <v>6.2641839053463304</v>
      </c>
      <c r="J8" s="5">
        <f t="shared" si="6"/>
        <v>43.849287337424315</v>
      </c>
      <c r="K8" s="5">
        <f t="shared" si="0"/>
        <v>76.54299363057325</v>
      </c>
      <c r="L8" s="5">
        <f t="shared" si="7"/>
        <v>10.934713375796179</v>
      </c>
      <c r="M8" s="6">
        <f t="shared" si="8"/>
        <v>0.14874445710121989</v>
      </c>
      <c r="N8" s="6">
        <f t="shared" si="9"/>
        <v>8.5267523179043252</v>
      </c>
      <c r="O8" s="6">
        <f t="shared" si="10"/>
        <v>0.93423568995805728</v>
      </c>
      <c r="P8" s="8">
        <f t="shared" si="1"/>
        <v>0.98830433859515376</v>
      </c>
      <c r="Q8" s="6">
        <f t="shared" si="11"/>
        <v>3.6932367426239399</v>
      </c>
      <c r="R8" s="6">
        <f t="shared" si="12"/>
        <v>2.9545893940991519</v>
      </c>
      <c r="S8" s="6">
        <f t="shared" si="13"/>
        <v>67056.02243792449</v>
      </c>
      <c r="V8">
        <f t="shared" si="2"/>
        <v>0.26404010331379579</v>
      </c>
      <c r="W8" s="9">
        <f t="shared" si="3"/>
        <v>8326768.6981038637</v>
      </c>
    </row>
    <row r="9" spans="1:23" x14ac:dyDescent="0.35">
      <c r="B9" s="4"/>
      <c r="C9" s="4"/>
      <c r="D9" s="4"/>
      <c r="E9" s="6"/>
      <c r="F9" s="4"/>
      <c r="G9" s="4"/>
      <c r="H9" s="4"/>
      <c r="I9" s="5"/>
      <c r="J9" s="5"/>
      <c r="K9" s="5">
        <f t="shared" si="0"/>
        <v>0</v>
      </c>
      <c r="L9" s="5"/>
      <c r="M9" s="6"/>
      <c r="N9" s="6"/>
      <c r="O9" s="6"/>
      <c r="P9" s="6"/>
      <c r="Q9" s="6"/>
      <c r="R9" s="6"/>
      <c r="S9" s="6"/>
      <c r="W9" s="9"/>
    </row>
    <row r="11" spans="1:23" x14ac:dyDescent="0.35">
      <c r="E11" t="s">
        <v>20</v>
      </c>
      <c r="I11" t="s">
        <v>37</v>
      </c>
      <c r="J11" t="s">
        <v>38</v>
      </c>
      <c r="K11" t="s">
        <v>39</v>
      </c>
      <c r="L11" t="s">
        <v>40</v>
      </c>
      <c r="M11" t="s">
        <v>41</v>
      </c>
      <c r="P11" t="s">
        <v>44</v>
      </c>
      <c r="S11" t="s">
        <v>47</v>
      </c>
    </row>
    <row r="12" spans="1:23" x14ac:dyDescent="0.35">
      <c r="N12" t="s">
        <v>42</v>
      </c>
      <c r="Q12" t="s">
        <v>45</v>
      </c>
      <c r="R12" t="s">
        <v>46</v>
      </c>
    </row>
    <row r="13" spans="1:23" x14ac:dyDescent="0.35">
      <c r="O13" t="s">
        <v>43</v>
      </c>
    </row>
    <row r="19" spans="1:23" ht="15" thickBot="1" x14ac:dyDescent="0.4"/>
    <row r="20" spans="1:23" s="15" customFormat="1" ht="15" thickBot="1" x14ac:dyDescent="0.4">
      <c r="A20" s="10"/>
      <c r="B20" s="11">
        <v>4</v>
      </c>
      <c r="C20" s="11">
        <v>7</v>
      </c>
      <c r="D20" s="11">
        <v>-45</v>
      </c>
      <c r="E20" s="12">
        <f t="shared" ref="E20" si="14">(D20/360) *2*3.14</f>
        <v>-0.78500000000000003</v>
      </c>
      <c r="F20" s="11">
        <v>4</v>
      </c>
      <c r="G20" s="11">
        <v>1</v>
      </c>
      <c r="H20" s="11">
        <v>0.5</v>
      </c>
      <c r="I20" s="13">
        <f t="shared" ref="I20" si="15">SQRT(9.81*F20)</f>
        <v>6.2641839053463304</v>
      </c>
      <c r="J20" s="13">
        <f t="shared" ref="J20" si="16">I20*C20</f>
        <v>43.849287337424315</v>
      </c>
      <c r="K20" s="13">
        <f t="shared" ref="K20" si="17">9.81/(2*3.14) *C20^2</f>
        <v>76.54299363057325</v>
      </c>
      <c r="L20" s="13">
        <f t="shared" ref="L20" si="18">9.81/ (2*3.14) *C20</f>
        <v>10.934713375796179</v>
      </c>
      <c r="M20" s="12">
        <f t="shared" ref="M20" si="19" xml:space="preserve"> ASIN((I20/L20)*SIN(E20))</f>
        <v>-0.41689121358142223</v>
      </c>
      <c r="N20" s="12">
        <f t="shared" ref="N20" si="20">(M20/(2*3.14)) *360</f>
        <v>-23.898222434603824</v>
      </c>
      <c r="O20" s="12">
        <f t="shared" ref="O20" si="21">SQRT((H20*L20)/(G20*I20))</f>
        <v>0.93423568995805728</v>
      </c>
      <c r="P20" s="14">
        <f t="shared" ref="P20" si="22">SQRT(COS(D20*3.14/180)/COS(N20*3.14/180))</f>
        <v>0.87957358374371464</v>
      </c>
      <c r="Q20" s="12">
        <f t="shared" ref="Q20" si="23">B20*O20*P20</f>
        <v>3.2869161355107614</v>
      </c>
      <c r="R20" s="12">
        <f t="shared" ref="R20" si="24" xml:space="preserve"> Q20*0.8</f>
        <v>2.6295329084086094</v>
      </c>
      <c r="S20" s="12">
        <f t="shared" ref="S20" si="25">(0.125*1000*9.81*(R20^2))*I20</f>
        <v>53112.988738553198</v>
      </c>
      <c r="V20" s="15">
        <f t="shared" ref="V20" si="26">0.023*9.81^0.5*R20^2.5*SIN(2*M20)/(2.2-1)</f>
        <v>-0.49841398777202517</v>
      </c>
      <c r="W20" s="16">
        <f t="shared" ref="W20:W29" si="27">V20*3600*24*365</f>
        <v>-15717983.518378586</v>
      </c>
    </row>
    <row r="21" spans="1:23" s="15" customFormat="1" ht="15" thickBot="1" x14ac:dyDescent="0.4">
      <c r="A21" s="10"/>
      <c r="B21" s="11">
        <v>4</v>
      </c>
      <c r="C21" s="11">
        <v>7</v>
      </c>
      <c r="D21" s="11">
        <v>-30</v>
      </c>
      <c r="E21" s="12">
        <f t="shared" ref="E21:E29" si="28">(D21/360) *2*3.14</f>
        <v>-0.52333333333333332</v>
      </c>
      <c r="F21" s="11">
        <v>4</v>
      </c>
      <c r="G21" s="11">
        <v>1</v>
      </c>
      <c r="H21" s="11">
        <v>0.5</v>
      </c>
      <c r="I21" s="13">
        <f t="shared" ref="I21:I29" si="29">SQRT(9.81*F21)</f>
        <v>6.2641839053463304</v>
      </c>
      <c r="J21" s="13">
        <f t="shared" ref="J21:J29" si="30">I21*C21</f>
        <v>43.849287337424315</v>
      </c>
      <c r="K21" s="13">
        <f t="shared" ref="K21:K29" si="31">9.81/(2*3.14) *C21^2</f>
        <v>76.54299363057325</v>
      </c>
      <c r="L21" s="13">
        <f t="shared" ref="L21:L29" si="32">9.81/ (2*3.14) *C21</f>
        <v>10.934713375796179</v>
      </c>
      <c r="M21" s="12">
        <f t="shared" ref="M21:M29" si="33" xml:space="preserve"> ASIN((I21/L21)*SIN(E21))</f>
        <v>-0.29036709091347401</v>
      </c>
      <c r="N21" s="12">
        <f t="shared" ref="N21:N29" si="34">(M21/(2*3.14)) *360</f>
        <v>-16.645247249816979</v>
      </c>
      <c r="O21" s="12">
        <f t="shared" ref="O21:O29" si="35">SQRT((H21*L21)/(G21*I21))</f>
        <v>0.93423568995805728</v>
      </c>
      <c r="P21" s="14">
        <f t="shared" ref="P21:P29" si="36">SQRT(COS(D21*3.14/180)/COS(N21*3.14/180))</f>
        <v>0.9507894656858511</v>
      </c>
      <c r="Q21" s="12">
        <f t="shared" ref="Q21:Q29" si="37">B21*O21*P21</f>
        <v>3.553045809919495</v>
      </c>
      <c r="R21" s="12">
        <f t="shared" ref="R21:R29" si="38" xml:space="preserve"> Q21*0.8</f>
        <v>2.842436647935596</v>
      </c>
      <c r="S21" s="12">
        <f t="shared" ref="S21:S29" si="39">(0.125*1000*9.81*(R21^2))*I21</f>
        <v>62061.905775359235</v>
      </c>
      <c r="V21" s="15">
        <f t="shared" ref="V21:V29" si="40">0.023*9.81^0.5*R21^2.5*SIN(2*M21)/(2.2-1)</f>
        <v>-0.44863576017485557</v>
      </c>
      <c r="W21" s="16">
        <f t="shared" si="27"/>
        <v>-14148177.332874246</v>
      </c>
    </row>
    <row r="22" spans="1:23" s="15" customFormat="1" ht="15" thickBot="1" x14ac:dyDescent="0.4">
      <c r="A22" s="10"/>
      <c r="B22" s="11">
        <v>4</v>
      </c>
      <c r="C22" s="11">
        <v>7</v>
      </c>
      <c r="D22" s="11">
        <v>-15</v>
      </c>
      <c r="E22" s="12">
        <f t="shared" si="28"/>
        <v>-0.26166666666666666</v>
      </c>
      <c r="F22" s="11">
        <v>4</v>
      </c>
      <c r="G22" s="11">
        <v>1</v>
      </c>
      <c r="H22" s="11">
        <v>0.5</v>
      </c>
      <c r="I22" s="13">
        <f t="shared" si="29"/>
        <v>6.2641839053463304</v>
      </c>
      <c r="J22" s="13">
        <f t="shared" si="30"/>
        <v>43.849287337424315</v>
      </c>
      <c r="K22" s="13">
        <f t="shared" si="31"/>
        <v>76.54299363057325</v>
      </c>
      <c r="L22" s="13">
        <f t="shared" si="32"/>
        <v>10.934713375796179</v>
      </c>
      <c r="M22" s="12">
        <f t="shared" si="33"/>
        <v>-0.14874445710121989</v>
      </c>
      <c r="N22" s="12">
        <f t="shared" si="34"/>
        <v>-8.5267523179043252</v>
      </c>
      <c r="O22" s="12">
        <f t="shared" si="35"/>
        <v>0.93423568995805728</v>
      </c>
      <c r="P22" s="14">
        <f t="shared" si="36"/>
        <v>0.98830433859515376</v>
      </c>
      <c r="Q22" s="12">
        <f t="shared" si="37"/>
        <v>3.6932367426239399</v>
      </c>
      <c r="R22" s="12">
        <f t="shared" si="38"/>
        <v>2.9545893940991519</v>
      </c>
      <c r="S22" s="12">
        <f t="shared" si="39"/>
        <v>67056.02243792449</v>
      </c>
      <c r="V22" s="15">
        <f t="shared" si="40"/>
        <v>-0.26404010331379579</v>
      </c>
      <c r="W22" s="16">
        <f t="shared" si="27"/>
        <v>-8326768.6981038637</v>
      </c>
    </row>
    <row r="23" spans="1:23" s="15" customFormat="1" ht="15" thickBot="1" x14ac:dyDescent="0.4">
      <c r="A23" s="10"/>
      <c r="B23" s="11">
        <v>4</v>
      </c>
      <c r="C23" s="11">
        <v>7</v>
      </c>
      <c r="D23" s="11">
        <v>-10</v>
      </c>
      <c r="E23" s="12">
        <f t="shared" si="28"/>
        <v>-0.17444444444444443</v>
      </c>
      <c r="F23" s="11">
        <v>4</v>
      </c>
      <c r="G23" s="11">
        <v>1</v>
      </c>
      <c r="H23" s="11">
        <v>0.5</v>
      </c>
      <c r="I23" s="13">
        <f t="shared" si="29"/>
        <v>6.2641839053463304</v>
      </c>
      <c r="J23" s="13">
        <f t="shared" si="30"/>
        <v>43.849287337424315</v>
      </c>
      <c r="K23" s="13">
        <f t="shared" si="31"/>
        <v>76.54299363057325</v>
      </c>
      <c r="L23" s="13">
        <f t="shared" si="32"/>
        <v>10.934713375796179</v>
      </c>
      <c r="M23" s="12">
        <f t="shared" si="33"/>
        <v>-9.9592702668773153E-2</v>
      </c>
      <c r="N23" s="12">
        <f t="shared" si="34"/>
        <v>-5.7091358217768047</v>
      </c>
      <c r="O23" s="12">
        <f t="shared" si="35"/>
        <v>0.93423568995805728</v>
      </c>
      <c r="P23" s="14">
        <f t="shared" si="36"/>
        <v>0.99485047420204509</v>
      </c>
      <c r="Q23" s="12">
        <f t="shared" si="37"/>
        <v>3.7176992766849923</v>
      </c>
      <c r="R23" s="12">
        <f t="shared" si="38"/>
        <v>2.974159421347994</v>
      </c>
      <c r="S23" s="12">
        <f t="shared" si="39"/>
        <v>67947.269273738013</v>
      </c>
      <c r="V23" s="15">
        <f t="shared" si="40"/>
        <v>-0.18120644911176839</v>
      </c>
      <c r="W23" s="16">
        <f t="shared" si="27"/>
        <v>-5714526.5791887278</v>
      </c>
    </row>
    <row r="24" spans="1:23" s="15" customFormat="1" ht="15" thickBot="1" x14ac:dyDescent="0.4">
      <c r="A24" s="10"/>
      <c r="B24" s="11">
        <v>4</v>
      </c>
      <c r="C24" s="11">
        <v>7</v>
      </c>
      <c r="D24" s="11">
        <v>-5</v>
      </c>
      <c r="E24" s="12">
        <f t="shared" si="28"/>
        <v>-8.7222222222222215E-2</v>
      </c>
      <c r="F24" s="11">
        <v>4</v>
      </c>
      <c r="G24" s="11">
        <v>1</v>
      </c>
      <c r="H24" s="11">
        <v>0.5</v>
      </c>
      <c r="I24" s="13">
        <f t="shared" si="29"/>
        <v>6.2641839053463304</v>
      </c>
      <c r="J24" s="13">
        <f t="shared" si="30"/>
        <v>43.849287337424315</v>
      </c>
      <c r="K24" s="13">
        <f t="shared" si="31"/>
        <v>76.54299363057325</v>
      </c>
      <c r="L24" s="13">
        <f t="shared" si="32"/>
        <v>10.934713375796179</v>
      </c>
      <c r="M24" s="12">
        <f t="shared" si="33"/>
        <v>-4.9924516031290854E-2</v>
      </c>
      <c r="N24" s="12">
        <f t="shared" si="34"/>
        <v>-2.8619149317300487</v>
      </c>
      <c r="O24" s="12">
        <f t="shared" si="35"/>
        <v>0.93423568995805728</v>
      </c>
      <c r="P24" s="14">
        <f t="shared" si="36"/>
        <v>0.99871984796760749</v>
      </c>
      <c r="Q24" s="12">
        <f t="shared" si="37"/>
        <v>3.7321589049632955</v>
      </c>
      <c r="R24" s="12">
        <f t="shared" si="38"/>
        <v>2.9857271239706367</v>
      </c>
      <c r="S24" s="12">
        <f t="shared" si="39"/>
        <v>68476.845679360355</v>
      </c>
      <c r="V24" s="15">
        <f t="shared" si="40"/>
        <v>-9.2178228252169106E-2</v>
      </c>
      <c r="W24" s="16">
        <f t="shared" si="27"/>
        <v>-2906932.6061604046</v>
      </c>
    </row>
    <row r="25" spans="1:23" s="15" customFormat="1" ht="15" thickBot="1" x14ac:dyDescent="0.4">
      <c r="A25" s="10"/>
      <c r="B25" s="11">
        <v>4</v>
      </c>
      <c r="C25" s="11">
        <v>7</v>
      </c>
      <c r="D25" s="11">
        <v>0</v>
      </c>
      <c r="E25" s="12">
        <f t="shared" si="28"/>
        <v>0</v>
      </c>
      <c r="F25" s="11">
        <v>4</v>
      </c>
      <c r="G25" s="11">
        <v>1</v>
      </c>
      <c r="H25" s="11">
        <v>0.5</v>
      </c>
      <c r="I25" s="13">
        <f t="shared" si="29"/>
        <v>6.2641839053463304</v>
      </c>
      <c r="J25" s="13">
        <f t="shared" si="30"/>
        <v>43.849287337424315</v>
      </c>
      <c r="K25" s="13">
        <f t="shared" si="31"/>
        <v>76.54299363057325</v>
      </c>
      <c r="L25" s="13">
        <f t="shared" si="32"/>
        <v>10.934713375796179</v>
      </c>
      <c r="M25" s="12">
        <f t="shared" si="33"/>
        <v>0</v>
      </c>
      <c r="N25" s="12">
        <f t="shared" si="34"/>
        <v>0</v>
      </c>
      <c r="O25" s="12">
        <f t="shared" si="35"/>
        <v>0.93423568995805728</v>
      </c>
      <c r="P25" s="14">
        <f t="shared" si="36"/>
        <v>1</v>
      </c>
      <c r="Q25" s="12">
        <f t="shared" si="37"/>
        <v>3.7369427598322291</v>
      </c>
      <c r="R25" s="12">
        <f t="shared" si="38"/>
        <v>2.9895542078657833</v>
      </c>
      <c r="S25" s="12">
        <f t="shared" si="39"/>
        <v>68652.50445859872</v>
      </c>
      <c r="V25" s="15">
        <f t="shared" si="40"/>
        <v>0</v>
      </c>
      <c r="W25" s="16">
        <f t="shared" si="27"/>
        <v>0</v>
      </c>
    </row>
    <row r="26" spans="1:23" s="15" customFormat="1" ht="15" thickBot="1" x14ac:dyDescent="0.4">
      <c r="A26" s="10"/>
      <c r="B26" s="11">
        <v>4</v>
      </c>
      <c r="C26" s="11">
        <v>7</v>
      </c>
      <c r="D26" s="11">
        <v>5</v>
      </c>
      <c r="E26" s="12">
        <f t="shared" si="28"/>
        <v>8.7222222222222215E-2</v>
      </c>
      <c r="F26" s="11">
        <v>4</v>
      </c>
      <c r="G26" s="11">
        <v>1</v>
      </c>
      <c r="H26" s="11">
        <v>0.5</v>
      </c>
      <c r="I26" s="13">
        <f t="shared" si="29"/>
        <v>6.2641839053463304</v>
      </c>
      <c r="J26" s="13">
        <f t="shared" si="30"/>
        <v>43.849287337424315</v>
      </c>
      <c r="K26" s="13">
        <f t="shared" si="31"/>
        <v>76.54299363057325</v>
      </c>
      <c r="L26" s="13">
        <f t="shared" si="32"/>
        <v>10.934713375796179</v>
      </c>
      <c r="M26" s="12">
        <f t="shared" si="33"/>
        <v>4.9924516031290854E-2</v>
      </c>
      <c r="N26" s="12">
        <f t="shared" si="34"/>
        <v>2.8619149317300487</v>
      </c>
      <c r="O26" s="12">
        <f t="shared" si="35"/>
        <v>0.93423568995805728</v>
      </c>
      <c r="P26" s="14">
        <f t="shared" si="36"/>
        <v>0.99871984796760749</v>
      </c>
      <c r="Q26" s="12">
        <f t="shared" si="37"/>
        <v>3.7321589049632955</v>
      </c>
      <c r="R26" s="12">
        <f t="shared" si="38"/>
        <v>2.9857271239706367</v>
      </c>
      <c r="S26" s="12">
        <f t="shared" si="39"/>
        <v>68476.845679360355</v>
      </c>
      <c r="V26" s="15">
        <f t="shared" si="40"/>
        <v>9.2178228252169106E-2</v>
      </c>
      <c r="W26" s="16">
        <f t="shared" si="27"/>
        <v>2906932.6061604046</v>
      </c>
    </row>
    <row r="27" spans="1:23" s="15" customFormat="1" ht="15" thickBot="1" x14ac:dyDescent="0.4">
      <c r="A27" s="10"/>
      <c r="B27" s="11">
        <v>4</v>
      </c>
      <c r="C27" s="11">
        <v>7</v>
      </c>
      <c r="D27" s="11">
        <v>10</v>
      </c>
      <c r="E27" s="12">
        <f t="shared" si="28"/>
        <v>0.17444444444444443</v>
      </c>
      <c r="F27" s="11">
        <v>4</v>
      </c>
      <c r="G27" s="11">
        <v>1</v>
      </c>
      <c r="H27" s="11">
        <v>0.5</v>
      </c>
      <c r="I27" s="13">
        <f t="shared" si="29"/>
        <v>6.2641839053463304</v>
      </c>
      <c r="J27" s="13">
        <f t="shared" si="30"/>
        <v>43.849287337424315</v>
      </c>
      <c r="K27" s="13">
        <f t="shared" si="31"/>
        <v>76.54299363057325</v>
      </c>
      <c r="L27" s="13">
        <f t="shared" si="32"/>
        <v>10.934713375796179</v>
      </c>
      <c r="M27" s="12">
        <f t="shared" si="33"/>
        <v>9.9592702668773153E-2</v>
      </c>
      <c r="N27" s="12">
        <f t="shared" si="34"/>
        <v>5.7091358217768047</v>
      </c>
      <c r="O27" s="12">
        <f t="shared" si="35"/>
        <v>0.93423568995805728</v>
      </c>
      <c r="P27" s="14">
        <f t="shared" si="36"/>
        <v>0.99485047420204509</v>
      </c>
      <c r="Q27" s="12">
        <f t="shared" si="37"/>
        <v>3.7176992766849923</v>
      </c>
      <c r="R27" s="12">
        <f t="shared" si="38"/>
        <v>2.974159421347994</v>
      </c>
      <c r="S27" s="12">
        <f t="shared" si="39"/>
        <v>67947.269273738013</v>
      </c>
      <c r="V27" s="15">
        <f t="shared" si="40"/>
        <v>0.18120644911176839</v>
      </c>
      <c r="W27" s="16">
        <f t="shared" si="27"/>
        <v>5714526.5791887278</v>
      </c>
    </row>
    <row r="28" spans="1:23" s="15" customFormat="1" ht="15" thickBot="1" x14ac:dyDescent="0.4">
      <c r="A28" s="10"/>
      <c r="B28" s="11">
        <v>4</v>
      </c>
      <c r="C28" s="11">
        <v>7</v>
      </c>
      <c r="D28" s="11">
        <v>30</v>
      </c>
      <c r="E28" s="12">
        <f t="shared" si="28"/>
        <v>0.52333333333333332</v>
      </c>
      <c r="F28" s="11">
        <v>4</v>
      </c>
      <c r="G28" s="11">
        <v>1</v>
      </c>
      <c r="H28" s="11">
        <v>0.5</v>
      </c>
      <c r="I28" s="13">
        <f t="shared" si="29"/>
        <v>6.2641839053463304</v>
      </c>
      <c r="J28" s="13">
        <f t="shared" si="30"/>
        <v>43.849287337424315</v>
      </c>
      <c r="K28" s="13">
        <f t="shared" si="31"/>
        <v>76.54299363057325</v>
      </c>
      <c r="L28" s="13">
        <f t="shared" si="32"/>
        <v>10.934713375796179</v>
      </c>
      <c r="M28" s="12">
        <f t="shared" si="33"/>
        <v>0.29036709091347396</v>
      </c>
      <c r="N28" s="12">
        <f t="shared" si="34"/>
        <v>16.645247249816979</v>
      </c>
      <c r="O28" s="12">
        <f t="shared" si="35"/>
        <v>0.93423568995805728</v>
      </c>
      <c r="P28" s="14">
        <f t="shared" si="36"/>
        <v>0.9507894656858511</v>
      </c>
      <c r="Q28" s="12">
        <f t="shared" si="37"/>
        <v>3.553045809919495</v>
      </c>
      <c r="R28" s="12">
        <f t="shared" si="38"/>
        <v>2.842436647935596</v>
      </c>
      <c r="S28" s="12">
        <f t="shared" si="39"/>
        <v>62061.905775359235</v>
      </c>
      <c r="V28" s="15">
        <f t="shared" si="40"/>
        <v>0.44863576017485551</v>
      </c>
      <c r="W28" s="16">
        <f t="shared" si="27"/>
        <v>14148177.332874242</v>
      </c>
    </row>
    <row r="29" spans="1:23" s="15" customFormat="1" ht="15" thickBot="1" x14ac:dyDescent="0.4">
      <c r="A29" s="10"/>
      <c r="B29" s="11">
        <v>4</v>
      </c>
      <c r="C29" s="11">
        <v>7</v>
      </c>
      <c r="D29" s="11">
        <v>45</v>
      </c>
      <c r="E29" s="12">
        <f t="shared" si="28"/>
        <v>0.78500000000000003</v>
      </c>
      <c r="F29" s="11">
        <v>4</v>
      </c>
      <c r="G29" s="11">
        <v>1</v>
      </c>
      <c r="H29" s="11">
        <v>0.5</v>
      </c>
      <c r="I29" s="13">
        <f t="shared" si="29"/>
        <v>6.2641839053463304</v>
      </c>
      <c r="J29" s="13">
        <f t="shared" si="30"/>
        <v>43.849287337424315</v>
      </c>
      <c r="K29" s="13">
        <f t="shared" si="31"/>
        <v>76.54299363057325</v>
      </c>
      <c r="L29" s="13">
        <f t="shared" si="32"/>
        <v>10.934713375796179</v>
      </c>
      <c r="M29" s="12">
        <f t="shared" si="33"/>
        <v>0.41689121358142223</v>
      </c>
      <c r="N29" s="12">
        <f t="shared" si="34"/>
        <v>23.898222434603824</v>
      </c>
      <c r="O29" s="12">
        <f t="shared" si="35"/>
        <v>0.93423568995805728</v>
      </c>
      <c r="P29" s="14">
        <f t="shared" si="36"/>
        <v>0.87957358374371464</v>
      </c>
      <c r="Q29" s="12">
        <f t="shared" si="37"/>
        <v>3.2869161355107614</v>
      </c>
      <c r="R29" s="12">
        <f t="shared" si="38"/>
        <v>2.6295329084086094</v>
      </c>
      <c r="S29" s="12">
        <f t="shared" si="39"/>
        <v>53112.988738553198</v>
      </c>
      <c r="V29" s="15">
        <f t="shared" si="40"/>
        <v>0.49841398777202517</v>
      </c>
      <c r="W29" s="16">
        <f t="shared" si="27"/>
        <v>15717983.518378586</v>
      </c>
    </row>
  </sheetData>
  <mergeCells count="2">
    <mergeCell ref="D2:E2"/>
    <mergeCell ref="M2:N2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146"/>
  <sheetViews>
    <sheetView topLeftCell="A25" workbookViewId="0">
      <selection activeCell="E7" sqref="E7"/>
    </sheetView>
  </sheetViews>
  <sheetFormatPr defaultColWidth="9.1796875" defaultRowHeight="14.5" x14ac:dyDescent="0.35"/>
  <sheetData>
    <row r="4" spans="2:10" x14ac:dyDescent="0.35">
      <c r="B4" s="1" t="s">
        <v>19</v>
      </c>
    </row>
    <row r="5" spans="2:10" x14ac:dyDescent="0.35">
      <c r="B5" s="4" t="s">
        <v>18</v>
      </c>
      <c r="E5" t="s">
        <v>10</v>
      </c>
    </row>
    <row r="6" spans="2:10" x14ac:dyDescent="0.35">
      <c r="B6" s="4">
        <f>3</f>
        <v>3</v>
      </c>
      <c r="C6" t="s">
        <v>4</v>
      </c>
      <c r="D6" t="s">
        <v>5</v>
      </c>
      <c r="E6" t="s">
        <v>0</v>
      </c>
      <c r="F6" t="s">
        <v>3</v>
      </c>
      <c r="G6" t="s">
        <v>7</v>
      </c>
      <c r="H6" s="2" t="s">
        <v>6</v>
      </c>
      <c r="J6" s="2" t="s">
        <v>8</v>
      </c>
    </row>
    <row r="7" spans="2:10" x14ac:dyDescent="0.35">
      <c r="C7">
        <f>(2*3.14)/B6</f>
        <v>2.0933333333333333</v>
      </c>
      <c r="D7">
        <v>0</v>
      </c>
      <c r="E7">
        <v>0.55579341232391688</v>
      </c>
      <c r="F7">
        <v>2</v>
      </c>
      <c r="G7">
        <v>1.8283730773019649</v>
      </c>
      <c r="H7">
        <f>(($G$7/2)*$C$7)*((SINH(E7*($F$7+D7)))/(COSH(E7*$F$7)))</f>
        <v>1.5398039660266338</v>
      </c>
      <c r="J7">
        <f t="shared" ref="J7:J27" si="0">(($G$7/2)*$C$7)*((COSH(E7*($F$7+D7)))/(COSH($F$7*E7)))</f>
        <v>1.9136971542427232</v>
      </c>
    </row>
    <row r="8" spans="2:10" x14ac:dyDescent="0.35">
      <c r="D8">
        <f t="shared" ref="D8:D27" si="1">D7-0.1</f>
        <v>-0.1</v>
      </c>
      <c r="E8">
        <v>0.55579341232391699</v>
      </c>
      <c r="H8">
        <f t="shared" ref="H8:H27" si="2">(($G$7/2)*$C$7)*((SINH(E8*($F$7+D8)))/(COSH(E8*$F$7)))</f>
        <v>1.4357660587252938</v>
      </c>
      <c r="J8">
        <f t="shared" si="0"/>
        <v>1.8310283230340569</v>
      </c>
    </row>
    <row r="9" spans="2:10" x14ac:dyDescent="0.35">
      <c r="D9">
        <f t="shared" si="1"/>
        <v>-0.2</v>
      </c>
      <c r="E9">
        <v>0.55579341232391688</v>
      </c>
      <c r="H9">
        <f t="shared" si="2"/>
        <v>1.336164465307442</v>
      </c>
      <c r="J9">
        <f t="shared" si="0"/>
        <v>1.7540171101547641</v>
      </c>
    </row>
    <row r="10" spans="2:10" x14ac:dyDescent="0.35">
      <c r="D10">
        <f t="shared" si="1"/>
        <v>-0.30000000000000004</v>
      </c>
      <c r="E10">
        <v>0.55579341232391688</v>
      </c>
      <c r="H10">
        <f t="shared" si="2"/>
        <v>1.240691430948391</v>
      </c>
      <c r="J10">
        <f t="shared" si="0"/>
        <v>1.6824255618582693</v>
      </c>
    </row>
    <row r="11" spans="2:10" x14ac:dyDescent="0.35">
      <c r="D11">
        <f t="shared" si="1"/>
        <v>-0.4</v>
      </c>
      <c r="E11">
        <v>0.55579341232391688</v>
      </c>
      <c r="H11">
        <f t="shared" si="2"/>
        <v>1.1490519574865297</v>
      </c>
      <c r="J11">
        <f t="shared" si="0"/>
        <v>1.6160324703943829</v>
      </c>
    </row>
    <row r="12" spans="2:10" x14ac:dyDescent="0.35">
      <c r="D12">
        <f t="shared" si="1"/>
        <v>-0.5</v>
      </c>
      <c r="E12">
        <v>0.55579341232391688</v>
      </c>
      <c r="H12">
        <f t="shared" si="2"/>
        <v>1.0609628919207654</v>
      </c>
      <c r="J12">
        <f t="shared" si="0"/>
        <v>1.5546326905086683</v>
      </c>
    </row>
    <row r="13" spans="2:10" x14ac:dyDescent="0.35">
      <c r="D13">
        <f t="shared" si="1"/>
        <v>-0.6</v>
      </c>
      <c r="E13">
        <v>0.55579341232391688</v>
      </c>
      <c r="H13">
        <f t="shared" si="2"/>
        <v>0.9761520515078328</v>
      </c>
      <c r="J13">
        <f t="shared" si="0"/>
        <v>1.4980365055726437</v>
      </c>
    </row>
    <row r="14" spans="2:10" x14ac:dyDescent="0.35">
      <c r="D14">
        <f t="shared" si="1"/>
        <v>-0.7</v>
      </c>
      <c r="E14">
        <v>0.55579341232391688</v>
      </c>
      <c r="H14">
        <f t="shared" si="2"/>
        <v>0.89435738275614207</v>
      </c>
      <c r="J14">
        <f t="shared" si="0"/>
        <v>1.4460690413862551</v>
      </c>
    </row>
    <row r="15" spans="2:10" x14ac:dyDescent="0.35">
      <c r="D15">
        <f t="shared" si="1"/>
        <v>-0.79999999999999993</v>
      </c>
      <c r="E15">
        <v>0.55579341232391688</v>
      </c>
      <c r="H15">
        <f t="shared" si="2"/>
        <v>0.81532615171758716</v>
      </c>
      <c r="J15">
        <f t="shared" si="0"/>
        <v>1.3985697258413528</v>
      </c>
    </row>
    <row r="16" spans="2:10" x14ac:dyDescent="0.35">
      <c r="D16">
        <f t="shared" si="1"/>
        <v>-0.89999999999999991</v>
      </c>
      <c r="E16">
        <v>0.55579341232391688</v>
      </c>
      <c r="H16">
        <f t="shared" si="2"/>
        <v>0.73881416307542047</v>
      </c>
      <c r="J16">
        <f t="shared" si="0"/>
        <v>1.3553917927766055</v>
      </c>
    </row>
    <row r="17" spans="4:10" x14ac:dyDescent="0.35">
      <c r="D17">
        <f t="shared" si="1"/>
        <v>-0.99999999999999989</v>
      </c>
      <c r="E17">
        <v>0.55579341232391688</v>
      </c>
      <c r="H17">
        <f t="shared" si="2"/>
        <v>0.66458500561529155</v>
      </c>
      <c r="J17">
        <f t="shared" si="0"/>
        <v>1.316401828490839</v>
      </c>
    </row>
    <row r="18" spans="4:10" x14ac:dyDescent="0.35">
      <c r="D18">
        <f t="shared" si="1"/>
        <v>-1.0999999999999999</v>
      </c>
      <c r="E18">
        <v>0.55579341232391688</v>
      </c>
      <c r="H18">
        <f t="shared" si="2"/>
        <v>0.59240932174805949</v>
      </c>
      <c r="J18">
        <f t="shared" si="0"/>
        <v>1.2814793595135827</v>
      </c>
    </row>
    <row r="19" spans="4:10" x14ac:dyDescent="0.35">
      <c r="D19">
        <f t="shared" si="1"/>
        <v>-1.2</v>
      </c>
      <c r="E19">
        <v>0.55579341232391688</v>
      </c>
      <c r="H19">
        <f t="shared" si="2"/>
        <v>0.52206409882730787</v>
      </c>
      <c r="J19">
        <f t="shared" si="0"/>
        <v>1.250516480359102</v>
      </c>
    </row>
    <row r="20" spans="4:10" x14ac:dyDescent="0.35">
      <c r="D20">
        <f t="shared" si="1"/>
        <v>-1.3</v>
      </c>
      <c r="E20">
        <v>0.55579341232391688</v>
      </c>
      <c r="H20">
        <f t="shared" si="2"/>
        <v>0.45333198007183684</v>
      </c>
      <c r="J20">
        <f t="shared" si="0"/>
        <v>1.2234175201137176</v>
      </c>
    </row>
    <row r="21" spans="4:10" x14ac:dyDescent="0.35">
      <c r="D21">
        <f t="shared" si="1"/>
        <v>-1.4000000000000001</v>
      </c>
      <c r="E21">
        <v>0.55579341232391688</v>
      </c>
      <c r="H21">
        <f t="shared" si="2"/>
        <v>0.38600059296397693</v>
      </c>
      <c r="J21">
        <f t="shared" si="0"/>
        <v>1.2000987468262305</v>
      </c>
    </row>
    <row r="22" spans="4:10" x14ac:dyDescent="0.35">
      <c r="D22">
        <f t="shared" si="1"/>
        <v>-1.5000000000000002</v>
      </c>
      <c r="E22">
        <v>0.55579341232391688</v>
      </c>
      <c r="H22">
        <f t="shared" si="2"/>
        <v>0.31986189304857043</v>
      </c>
      <c r="J22">
        <f t="shared" si="0"/>
        <v>1.1804881087880394</v>
      </c>
    </row>
    <row r="23" spans="4:10" x14ac:dyDescent="0.35">
      <c r="D23">
        <f t="shared" si="1"/>
        <v>-1.6000000000000003</v>
      </c>
      <c r="E23">
        <v>0.55579341232391688</v>
      </c>
      <c r="H23">
        <f t="shared" si="2"/>
        <v>0.25471152110505518</v>
      </c>
      <c r="J23">
        <f t="shared" si="0"/>
        <v>1.1645250119035646</v>
      </c>
    </row>
    <row r="24" spans="4:10" x14ac:dyDescent="0.35">
      <c r="D24">
        <f t="shared" si="1"/>
        <v>-1.7000000000000004</v>
      </c>
      <c r="E24">
        <v>0.55579341232391688</v>
      </c>
      <c r="H24">
        <f t="shared" si="2"/>
        <v>0.19034817170640092</v>
      </c>
      <c r="J24">
        <f t="shared" si="0"/>
        <v>1.1521601324630686</v>
      </c>
    </row>
    <row r="25" spans="4:10" x14ac:dyDescent="0.35">
      <c r="D25">
        <f t="shared" si="1"/>
        <v>-1.8000000000000005</v>
      </c>
      <c r="E25">
        <v>0.55579341232391688</v>
      </c>
      <c r="H25">
        <f t="shared" si="2"/>
        <v>0.12657297121383482</v>
      </c>
      <c r="J25">
        <f t="shared" si="0"/>
        <v>1.1433552647393745</v>
      </c>
    </row>
    <row r="26" spans="4:10" x14ac:dyDescent="0.35">
      <c r="D26">
        <f t="shared" si="1"/>
        <v>-1.9000000000000006</v>
      </c>
      <c r="E26">
        <v>0.55579341232391688</v>
      </c>
      <c r="H26">
        <f t="shared" si="2"/>
        <v>6.3188863285449329E-2</v>
      </c>
      <c r="J26">
        <f t="shared" si="0"/>
        <v>1.1380832029375769</v>
      </c>
    </row>
    <row r="27" spans="4:10" x14ac:dyDescent="0.35">
      <c r="D27">
        <f t="shared" si="1"/>
        <v>-2.0000000000000004</v>
      </c>
      <c r="E27">
        <v>0.55579341232391688</v>
      </c>
      <c r="H27">
        <f t="shared" si="2"/>
        <v>-2.8047050285628292E-16</v>
      </c>
      <c r="J27">
        <f t="shared" si="0"/>
        <v>1.1363276571329886</v>
      </c>
    </row>
    <row r="29" spans="4:10" x14ac:dyDescent="0.35">
      <c r="E29" s="3" t="s">
        <v>9</v>
      </c>
    </row>
    <row r="30" spans="4:10" x14ac:dyDescent="0.35">
      <c r="D30">
        <f>-2</f>
        <v>-2</v>
      </c>
      <c r="E30">
        <v>0.4471448364803568</v>
      </c>
      <c r="F30">
        <v>100</v>
      </c>
      <c r="G30">
        <v>2</v>
      </c>
      <c r="H30">
        <f t="shared" ref="H30:H47" si="3">(($G$30/2)*$C$7)*((SINH(E30*($F$30+D30)))/(COSH(E30*$F$30)))</f>
        <v>0.85595970191666448</v>
      </c>
      <c r="J30">
        <f t="shared" ref="J30:J47" si="4">(($G$30/2)*$C$7)*((COSH(E30*($F$30+D30)))/(COSH($F$30*E30)))</f>
        <v>0.85595970191666448</v>
      </c>
    </row>
    <row r="31" spans="4:10" x14ac:dyDescent="0.35">
      <c r="D31">
        <f t="shared" ref="D31:D38" si="5">D30-1</f>
        <v>-3</v>
      </c>
      <c r="E31">
        <v>0.4471448364803568</v>
      </c>
      <c r="H31">
        <f t="shared" si="3"/>
        <v>0.54734453189271015</v>
      </c>
      <c r="J31">
        <f t="shared" si="4"/>
        <v>0.54734453189271015</v>
      </c>
    </row>
    <row r="32" spans="4:10" x14ac:dyDescent="0.35">
      <c r="D32">
        <f t="shared" si="5"/>
        <v>-4</v>
      </c>
      <c r="E32">
        <v>0.4471448364803568</v>
      </c>
      <c r="H32">
        <f t="shared" si="3"/>
        <v>0.35000016463627565</v>
      </c>
      <c r="J32">
        <f t="shared" si="4"/>
        <v>0.35000016463627565</v>
      </c>
    </row>
    <row r="33" spans="4:13" x14ac:dyDescent="0.35">
      <c r="D33">
        <f t="shared" si="5"/>
        <v>-5</v>
      </c>
      <c r="E33">
        <v>0.4471448364803568</v>
      </c>
      <c r="H33">
        <f t="shared" si="3"/>
        <v>0.22380805526971356</v>
      </c>
      <c r="J33">
        <f t="shared" si="4"/>
        <v>0.22380805526971356</v>
      </c>
    </row>
    <row r="34" spans="4:13" x14ac:dyDescent="0.35">
      <c r="D34">
        <f t="shared" si="5"/>
        <v>-6</v>
      </c>
      <c r="E34">
        <v>0.4471448364803568</v>
      </c>
      <c r="H34">
        <f t="shared" si="3"/>
        <v>0.14311434869085191</v>
      </c>
      <c r="J34">
        <f t="shared" si="4"/>
        <v>0.14311434869085191</v>
      </c>
    </row>
    <row r="35" spans="4:13" x14ac:dyDescent="0.35">
      <c r="D35">
        <f t="shared" si="5"/>
        <v>-7</v>
      </c>
      <c r="E35">
        <v>0.4471448364803568</v>
      </c>
      <c r="H35">
        <f t="shared" si="3"/>
        <v>9.1514654271598939E-2</v>
      </c>
      <c r="J35">
        <f t="shared" si="4"/>
        <v>9.1514654271598939E-2</v>
      </c>
    </row>
    <row r="36" spans="4:13" x14ac:dyDescent="0.35">
      <c r="D36">
        <f t="shared" si="5"/>
        <v>-8</v>
      </c>
      <c r="E36">
        <v>0.4471448364803568</v>
      </c>
      <c r="H36">
        <f t="shared" si="3"/>
        <v>5.851916333379939E-2</v>
      </c>
      <c r="J36">
        <f t="shared" si="4"/>
        <v>5.851916333379939E-2</v>
      </c>
    </row>
    <row r="37" spans="4:13" x14ac:dyDescent="0.35">
      <c r="D37">
        <f t="shared" si="5"/>
        <v>-9</v>
      </c>
      <c r="E37">
        <v>0.4471448364803568</v>
      </c>
      <c r="H37">
        <f t="shared" si="3"/>
        <v>3.7420154231524408E-2</v>
      </c>
      <c r="J37">
        <f t="shared" si="4"/>
        <v>3.7420154231524408E-2</v>
      </c>
    </row>
    <row r="38" spans="4:13" x14ac:dyDescent="0.35">
      <c r="D38">
        <f t="shared" si="5"/>
        <v>-10</v>
      </c>
      <c r="E38">
        <v>0.4471448364803568</v>
      </c>
      <c r="H38">
        <f t="shared" si="3"/>
        <v>2.3928365734209329E-2</v>
      </c>
      <c r="J38">
        <f t="shared" si="4"/>
        <v>2.3928365734209329E-2</v>
      </c>
    </row>
    <row r="39" spans="4:13" x14ac:dyDescent="0.35">
      <c r="D39">
        <f t="shared" ref="D39:D47" si="6">D38-10</f>
        <v>-20</v>
      </c>
      <c r="E39">
        <v>0.4471448364803568</v>
      </c>
      <c r="H39">
        <f t="shared" si="3"/>
        <v>2.7351911785513712E-4</v>
      </c>
      <c r="J39">
        <f t="shared" si="4"/>
        <v>2.7351911785513712E-4</v>
      </c>
    </row>
    <row r="40" spans="4:13" x14ac:dyDescent="0.35">
      <c r="D40">
        <f t="shared" si="6"/>
        <v>-30</v>
      </c>
      <c r="E40">
        <v>0.4471448364803568</v>
      </c>
      <c r="H40">
        <f t="shared" si="3"/>
        <v>3.1265280990458728E-6</v>
      </c>
      <c r="J40">
        <f t="shared" si="4"/>
        <v>3.1265280990458728E-6</v>
      </c>
    </row>
    <row r="41" spans="4:13" x14ac:dyDescent="0.35">
      <c r="D41">
        <f t="shared" si="6"/>
        <v>-40</v>
      </c>
      <c r="E41">
        <v>0.4471448364803568</v>
      </c>
      <c r="H41">
        <f t="shared" si="3"/>
        <v>3.5738554696935741E-8</v>
      </c>
      <c r="J41">
        <f t="shared" si="4"/>
        <v>3.5738554696935741E-8</v>
      </c>
    </row>
    <row r="42" spans="4:13" x14ac:dyDescent="0.35">
      <c r="D42">
        <f t="shared" si="6"/>
        <v>-50</v>
      </c>
      <c r="E42">
        <v>0.4471448364803568</v>
      </c>
      <c r="H42">
        <f t="shared" si="3"/>
        <v>4.0851841127404106E-10</v>
      </c>
      <c r="J42">
        <f t="shared" si="4"/>
        <v>4.0851841127404106E-10</v>
      </c>
    </row>
    <row r="43" spans="4:13" x14ac:dyDescent="0.35">
      <c r="D43">
        <f t="shared" si="6"/>
        <v>-60</v>
      </c>
      <c r="E43">
        <v>0.4471448364803568</v>
      </c>
      <c r="H43">
        <f t="shared" si="3"/>
        <v>4.6696709971927219E-12</v>
      </c>
      <c r="J43">
        <f t="shared" si="4"/>
        <v>4.6696709971927243E-12</v>
      </c>
    </row>
    <row r="44" spans="4:13" x14ac:dyDescent="0.35">
      <c r="D44">
        <f t="shared" si="6"/>
        <v>-70</v>
      </c>
      <c r="E44">
        <v>0.4471448364803568</v>
      </c>
      <c r="H44">
        <f t="shared" si="3"/>
        <v>5.3377832235195093E-14</v>
      </c>
      <c r="J44">
        <f t="shared" si="4"/>
        <v>5.3377832235433247E-14</v>
      </c>
    </row>
    <row r="45" spans="4:13" x14ac:dyDescent="0.35">
      <c r="D45">
        <f t="shared" si="6"/>
        <v>-80</v>
      </c>
      <c r="E45">
        <v>0.4471448364803568</v>
      </c>
      <c r="H45">
        <f t="shared" si="3"/>
        <v>6.101485366337784E-16</v>
      </c>
      <c r="J45">
        <f t="shared" si="4"/>
        <v>6.1014855746737136E-16</v>
      </c>
      <c r="M45" t="s">
        <v>11</v>
      </c>
    </row>
    <row r="46" spans="4:13" x14ac:dyDescent="0.35">
      <c r="D46">
        <f t="shared" si="6"/>
        <v>-90</v>
      </c>
      <c r="E46">
        <v>0.4471448364803568</v>
      </c>
      <c r="H46">
        <f t="shared" si="3"/>
        <v>6.9735429647033476E-18</v>
      </c>
      <c r="J46">
        <f t="shared" si="4"/>
        <v>6.9753655569743154E-18</v>
      </c>
    </row>
    <row r="47" spans="4:13" x14ac:dyDescent="0.35">
      <c r="D47">
        <f t="shared" si="6"/>
        <v>-100</v>
      </c>
      <c r="E47">
        <v>0.4471448364803568</v>
      </c>
      <c r="H47">
        <f t="shared" si="3"/>
        <v>0</v>
      </c>
      <c r="J47">
        <f t="shared" si="4"/>
        <v>1.5944645765910822E-19</v>
      </c>
    </row>
    <row r="50" spans="2:10" x14ac:dyDescent="0.35">
      <c r="B50" t="s">
        <v>12</v>
      </c>
      <c r="E50" t="s">
        <v>10</v>
      </c>
    </row>
    <row r="51" spans="2:10" x14ac:dyDescent="0.35">
      <c r="C51" t="s">
        <v>4</v>
      </c>
      <c r="D51" t="s">
        <v>5</v>
      </c>
      <c r="E51" t="s">
        <v>0</v>
      </c>
      <c r="F51" t="s">
        <v>3</v>
      </c>
      <c r="G51" t="s">
        <v>7</v>
      </c>
      <c r="H51" t="s">
        <v>6</v>
      </c>
      <c r="J51" t="s">
        <v>8</v>
      </c>
    </row>
    <row r="52" spans="2:10" x14ac:dyDescent="0.35">
      <c r="C52">
        <f>(2*3.14)/7</f>
        <v>0.89714285714285713</v>
      </c>
      <c r="D52">
        <v>0</v>
      </c>
      <c r="E52">
        <v>8.213029233354216E-2</v>
      </c>
      <c r="F52">
        <v>2</v>
      </c>
      <c r="G52">
        <v>2.3153860174359506</v>
      </c>
      <c r="H52">
        <f t="shared" ref="H52:H72" si="7">(($G$52/2)*$C$52)*((SINH(E52*($F$52+D52)))/(COSH(E52*$F$52)))</f>
        <v>0.16908567147669543</v>
      </c>
      <c r="J52">
        <f t="shared" ref="J52:J72" si="8">(($G$52/2)*$C$52)*((COSH(E52*($F$52+D52)))/(COSH($F$52*E52)))</f>
        <v>1.0386160135355549</v>
      </c>
    </row>
    <row r="53" spans="2:10" x14ac:dyDescent="0.35">
      <c r="D53">
        <f t="shared" ref="D53:D72" si="9">D52-0.1</f>
        <v>-0.1</v>
      </c>
      <c r="E53">
        <v>8.213029233354216E-2</v>
      </c>
      <c r="H53">
        <f t="shared" si="7"/>
        <v>0.16056109466776852</v>
      </c>
      <c r="J53">
        <f t="shared" si="8"/>
        <v>1.037262321881343</v>
      </c>
    </row>
    <row r="54" spans="2:10" x14ac:dyDescent="0.35">
      <c r="D54">
        <f t="shared" si="9"/>
        <v>-0.2</v>
      </c>
      <c r="E54">
        <v>8.213029233354216E-2</v>
      </c>
      <c r="H54">
        <f t="shared" si="7"/>
        <v>0.15204734838358677</v>
      </c>
      <c r="J54">
        <f t="shared" si="8"/>
        <v>1.035978597956658</v>
      </c>
    </row>
    <row r="55" spans="2:10" x14ac:dyDescent="0.35">
      <c r="D55">
        <f t="shared" si="9"/>
        <v>-0.30000000000000004</v>
      </c>
      <c r="E55">
        <v>8.213029233354216E-2</v>
      </c>
      <c r="H55">
        <f t="shared" si="7"/>
        <v>0.14354385833596389</v>
      </c>
      <c r="J55">
        <f t="shared" si="8"/>
        <v>1.0347647551688925</v>
      </c>
    </row>
    <row r="56" spans="2:10" x14ac:dyDescent="0.35">
      <c r="D56">
        <f t="shared" si="9"/>
        <v>-0.4</v>
      </c>
      <c r="E56">
        <v>8.213029233354216E-2</v>
      </c>
      <c r="H56">
        <f t="shared" si="7"/>
        <v>0.13505005092854053</v>
      </c>
      <c r="J56">
        <f t="shared" si="8"/>
        <v>1.0336207116392184</v>
      </c>
    </row>
    <row r="57" spans="2:10" x14ac:dyDescent="0.35">
      <c r="D57">
        <f t="shared" si="9"/>
        <v>-0.5</v>
      </c>
      <c r="E57">
        <v>8.213029233354216E-2</v>
      </c>
      <c r="H57">
        <f t="shared" si="7"/>
        <v>0.12656535321809217</v>
      </c>
      <c r="J57">
        <f t="shared" si="8"/>
        <v>1.0325463901970622</v>
      </c>
    </row>
    <row r="58" spans="2:10" x14ac:dyDescent="0.35">
      <c r="D58">
        <f t="shared" si="9"/>
        <v>-0.6</v>
      </c>
      <c r="E58">
        <v>8.213029233354216E-2</v>
      </c>
      <c r="H58">
        <f t="shared" si="7"/>
        <v>0.11808919287588188</v>
      </c>
      <c r="J58">
        <f t="shared" si="8"/>
        <v>1.0315417183748994</v>
      </c>
    </row>
    <row r="59" spans="2:10" x14ac:dyDescent="0.35">
      <c r="D59">
        <f t="shared" si="9"/>
        <v>-0.7</v>
      </c>
      <c r="E59">
        <v>8.213029233354216E-2</v>
      </c>
      <c r="H59">
        <f t="shared" si="7"/>
        <v>0.10962099814905436</v>
      </c>
      <c r="J59">
        <f t="shared" si="8"/>
        <v>1.0306066284033681</v>
      </c>
    </row>
    <row r="60" spans="2:10" x14ac:dyDescent="0.35">
      <c r="D60">
        <f t="shared" si="9"/>
        <v>-0.79999999999999993</v>
      </c>
      <c r="E60">
        <v>8.213029233354216E-2</v>
      </c>
      <c r="H60">
        <f t="shared" si="7"/>
        <v>0.1011601978220688</v>
      </c>
      <c r="J60">
        <f t="shared" si="8"/>
        <v>1.0297410572066956</v>
      </c>
    </row>
    <row r="61" spans="2:10" x14ac:dyDescent="0.35">
      <c r="D61">
        <f t="shared" si="9"/>
        <v>-0.89999999999999991</v>
      </c>
      <c r="E61">
        <v>8.213029233354216E-2</v>
      </c>
      <c r="H61">
        <f t="shared" si="7"/>
        <v>9.2706221178167736E-2</v>
      </c>
      <c r="J61">
        <f t="shared" si="8"/>
        <v>1.0289449463984448</v>
      </c>
    </row>
    <row r="62" spans="2:10" x14ac:dyDescent="0.35">
      <c r="D62">
        <f t="shared" si="9"/>
        <v>-0.99999999999999989</v>
      </c>
      <c r="E62">
        <v>8.213029233354216E-2</v>
      </c>
      <c r="H62">
        <f t="shared" si="7"/>
        <v>8.4258497960880155E-2</v>
      </c>
      <c r="J62">
        <f t="shared" si="8"/>
        <v>1.0282182422775752</v>
      </c>
    </row>
    <row r="63" spans="2:10" x14ac:dyDescent="0.35">
      <c r="D63">
        <f t="shared" si="9"/>
        <v>-1.0999999999999999</v>
      </c>
      <c r="E63">
        <v>8.213029233354216E-2</v>
      </c>
      <c r="H63">
        <f t="shared" si="7"/>
        <v>7.5816458335555115E-2</v>
      </c>
      <c r="J63">
        <f t="shared" si="8"/>
        <v>1.0275608958248219</v>
      </c>
    </row>
    <row r="64" spans="2:10" x14ac:dyDescent="0.35">
      <c r="D64">
        <f t="shared" si="9"/>
        <v>-1.2</v>
      </c>
      <c r="E64">
        <v>8.213029233354216E-2</v>
      </c>
      <c r="H64">
        <f t="shared" si="7"/>
        <v>6.7379532850923837E-2</v>
      </c>
      <c r="J64">
        <f t="shared" si="8"/>
        <v>1.0269728626993861</v>
      </c>
    </row>
    <row r="65" spans="4:10" x14ac:dyDescent="0.35">
      <c r="D65">
        <f t="shared" si="9"/>
        <v>-1.3</v>
      </c>
      <c r="E65">
        <v>8.213029233354216E-2</v>
      </c>
      <c r="H65">
        <f t="shared" si="7"/>
        <v>5.894715240068811E-2</v>
      </c>
      <c r="J65">
        <f t="shared" si="8"/>
        <v>1.0264541032359475</v>
      </c>
    </row>
    <row r="66" spans="4:10" x14ac:dyDescent="0.35">
      <c r="D66">
        <f t="shared" si="9"/>
        <v>-1.4000000000000001</v>
      </c>
      <c r="E66">
        <v>8.213029233354216E-2</v>
      </c>
      <c r="H66">
        <f t="shared" si="7"/>
        <v>5.0518748185131412E-2</v>
      </c>
      <c r="J66">
        <f t="shared" si="8"/>
        <v>1.026004582441987</v>
      </c>
    </row>
    <row r="67" spans="4:10" x14ac:dyDescent="0.35">
      <c r="D67">
        <f t="shared" si="9"/>
        <v>-1.5000000000000002</v>
      </c>
      <c r="E67">
        <v>8.213029233354216E-2</v>
      </c>
      <c r="H67">
        <f t="shared" si="7"/>
        <v>4.2093751672751124E-2</v>
      </c>
      <c r="J67">
        <f t="shared" si="8"/>
        <v>1.0256242699954259</v>
      </c>
    </row>
    <row r="68" spans="4:10" x14ac:dyDescent="0.35">
      <c r="D68">
        <f t="shared" si="9"/>
        <v>-1.6000000000000003</v>
      </c>
      <c r="E68">
        <v>8.213029233354216E-2</v>
      </c>
      <c r="H68">
        <f t="shared" si="7"/>
        <v>3.3671594561908588E-2</v>
      </c>
      <c r="J68">
        <f t="shared" si="8"/>
        <v>1.0253131402425821</v>
      </c>
    </row>
    <row r="69" spans="4:10" x14ac:dyDescent="0.35">
      <c r="D69">
        <f t="shared" si="9"/>
        <v>-1.7000000000000004</v>
      </c>
      <c r="E69">
        <v>8.213029233354216E-2</v>
      </c>
      <c r="H69">
        <f t="shared" si="7"/>
        <v>2.5251708742494779E-2</v>
      </c>
      <c r="J69">
        <f t="shared" si="8"/>
        <v>1.0250711721964378</v>
      </c>
    </row>
    <row r="70" spans="4:10" x14ac:dyDescent="0.35">
      <c r="D70">
        <f t="shared" si="9"/>
        <v>-1.8000000000000005</v>
      </c>
      <c r="E70">
        <v>8.213029233354216E-2</v>
      </c>
      <c r="H70">
        <f t="shared" si="7"/>
        <v>1.6833526257608901E-2</v>
      </c>
      <c r="J70">
        <f t="shared" si="8"/>
        <v>1.0248983495352253</v>
      </c>
    </row>
    <row r="71" spans="4:10" x14ac:dyDescent="0.35">
      <c r="D71">
        <f t="shared" si="9"/>
        <v>-1.9000000000000006</v>
      </c>
      <c r="E71">
        <v>8.213029233354216E-2</v>
      </c>
      <c r="H71">
        <f t="shared" si="7"/>
        <v>8.4164792652472609E-3</v>
      </c>
      <c r="J71">
        <f t="shared" si="8"/>
        <v>1.0247946606013252</v>
      </c>
    </row>
    <row r="72" spans="4:10" x14ac:dyDescent="0.35">
      <c r="D72">
        <f t="shared" si="9"/>
        <v>-2.0000000000000004</v>
      </c>
      <c r="E72">
        <v>8.213029233354216E-2</v>
      </c>
      <c r="H72">
        <f t="shared" si="7"/>
        <v>-3.7376256069423926E-17</v>
      </c>
      <c r="J72">
        <f t="shared" si="8"/>
        <v>1.0247600984004808</v>
      </c>
    </row>
    <row r="75" spans="4:10" x14ac:dyDescent="0.35">
      <c r="E75" t="s">
        <v>9</v>
      </c>
    </row>
    <row r="76" spans="4:10" x14ac:dyDescent="0.35">
      <c r="D76">
        <f>-2</f>
        <v>-2</v>
      </c>
      <c r="E76">
        <v>0.20835567745536548</v>
      </c>
      <c r="F76">
        <v>100</v>
      </c>
      <c r="G76">
        <v>2</v>
      </c>
      <c r="H76">
        <f t="shared" ref="H76:H93" si="10">(($G$76/2)*$C$52)*((SINH(E76*($F$76+D76)))/(COSH(E76*$F$76)))</f>
        <v>0.59140659300997411</v>
      </c>
      <c r="J76">
        <f t="shared" ref="J76:J93" si="11">(($G$76/2)*$C$52)*((COSH(E76*($F$76+D76)))/(COSH($F$76*E76)))</f>
        <v>0.59140659300997411</v>
      </c>
    </row>
    <row r="77" spans="4:10" x14ac:dyDescent="0.35">
      <c r="D77">
        <f t="shared" ref="D77:D84" si="12">D76-1</f>
        <v>-3</v>
      </c>
      <c r="E77">
        <v>0.20835567745536548</v>
      </c>
      <c r="H77">
        <f t="shared" si="10"/>
        <v>0.4801737790365318</v>
      </c>
      <c r="J77">
        <f t="shared" si="11"/>
        <v>0.4801737790365318</v>
      </c>
    </row>
    <row r="78" spans="4:10" x14ac:dyDescent="0.35">
      <c r="D78">
        <f t="shared" si="12"/>
        <v>-4</v>
      </c>
      <c r="E78">
        <v>0.20835567745536548</v>
      </c>
      <c r="H78">
        <f t="shared" si="10"/>
        <v>0.38986183245058353</v>
      </c>
      <c r="J78">
        <f t="shared" si="11"/>
        <v>0.38986183245058353</v>
      </c>
    </row>
    <row r="79" spans="4:10" x14ac:dyDescent="0.35">
      <c r="D79">
        <f t="shared" si="12"/>
        <v>-5</v>
      </c>
      <c r="E79">
        <v>0.20835567745536548</v>
      </c>
      <c r="H79">
        <f t="shared" si="10"/>
        <v>0.31653591894729988</v>
      </c>
      <c r="J79">
        <f t="shared" si="11"/>
        <v>0.31653591894729988</v>
      </c>
    </row>
    <row r="80" spans="4:10" x14ac:dyDescent="0.35">
      <c r="D80">
        <f t="shared" si="12"/>
        <v>-6</v>
      </c>
      <c r="E80">
        <v>0.20835567745536548</v>
      </c>
      <c r="H80">
        <f t="shared" si="10"/>
        <v>0.25700127492349911</v>
      </c>
      <c r="J80">
        <f t="shared" si="11"/>
        <v>0.25700127492349911</v>
      </c>
    </row>
    <row r="81" spans="4:10" x14ac:dyDescent="0.35">
      <c r="D81">
        <f t="shared" si="12"/>
        <v>-7</v>
      </c>
      <c r="E81">
        <v>0.20835567745536548</v>
      </c>
      <c r="H81">
        <f t="shared" si="10"/>
        <v>0.20866401365116677</v>
      </c>
      <c r="J81">
        <f t="shared" si="11"/>
        <v>0.20866401365116677</v>
      </c>
    </row>
    <row r="82" spans="4:10" x14ac:dyDescent="0.35">
      <c r="D82">
        <f t="shared" si="12"/>
        <v>-8</v>
      </c>
      <c r="E82">
        <v>0.20835567745536548</v>
      </c>
      <c r="H82">
        <f t="shared" si="10"/>
        <v>0.16941811127580961</v>
      </c>
      <c r="J82">
        <f t="shared" si="11"/>
        <v>0.16941811127580961</v>
      </c>
    </row>
    <row r="83" spans="4:10" x14ac:dyDescent="0.35">
      <c r="D83">
        <f t="shared" si="12"/>
        <v>-9</v>
      </c>
      <c r="E83">
        <v>0.20835567745536548</v>
      </c>
      <c r="H83">
        <f t="shared" si="10"/>
        <v>0.13755364869117245</v>
      </c>
      <c r="J83">
        <f t="shared" si="11"/>
        <v>0.13755364869117245</v>
      </c>
    </row>
    <row r="84" spans="4:10" x14ac:dyDescent="0.35">
      <c r="D84">
        <f t="shared" si="12"/>
        <v>-10</v>
      </c>
      <c r="E84">
        <v>0.20835567745536548</v>
      </c>
      <c r="H84">
        <f t="shared" si="10"/>
        <v>0.11168231144692334</v>
      </c>
      <c r="J84">
        <f t="shared" si="11"/>
        <v>0.11168231144692334</v>
      </c>
    </row>
    <row r="85" spans="4:10" x14ac:dyDescent="0.35">
      <c r="D85">
        <f t="shared" ref="D85:D93" si="13">D84-10</f>
        <v>-20</v>
      </c>
      <c r="E85">
        <v>0.20835567745536548</v>
      </c>
      <c r="H85">
        <f t="shared" si="10"/>
        <v>1.3902957138677152E-2</v>
      </c>
      <c r="J85">
        <f t="shared" si="11"/>
        <v>1.3902957138677242E-2</v>
      </c>
    </row>
    <row r="86" spans="4:10" x14ac:dyDescent="0.35">
      <c r="D86">
        <f t="shared" si="13"/>
        <v>-30</v>
      </c>
      <c r="E86">
        <v>0.20835567745536548</v>
      </c>
      <c r="H86">
        <f t="shared" si="10"/>
        <v>1.7307325994207739E-3</v>
      </c>
      <c r="J86">
        <f t="shared" si="11"/>
        <v>1.7307325994215168E-3</v>
      </c>
    </row>
    <row r="87" spans="4:10" x14ac:dyDescent="0.35">
      <c r="D87">
        <f t="shared" si="13"/>
        <v>-40</v>
      </c>
      <c r="E87">
        <v>0.20835567745536548</v>
      </c>
      <c r="H87">
        <f t="shared" si="10"/>
        <v>2.1545310834084809E-4</v>
      </c>
      <c r="J87">
        <f t="shared" si="11"/>
        <v>2.1545310834681649E-4</v>
      </c>
    </row>
    <row r="88" spans="4:10" x14ac:dyDescent="0.35">
      <c r="D88">
        <f t="shared" si="13"/>
        <v>-50</v>
      </c>
      <c r="E88">
        <v>0.20835567745536548</v>
      </c>
      <c r="H88">
        <f t="shared" si="10"/>
        <v>2.6821036287786784E-5</v>
      </c>
      <c r="J88">
        <f t="shared" si="11"/>
        <v>2.6821036335730692E-5</v>
      </c>
    </row>
    <row r="89" spans="4:10" x14ac:dyDescent="0.35">
      <c r="D89">
        <f t="shared" si="13"/>
        <v>-60</v>
      </c>
      <c r="E89">
        <v>0.20835567745536548</v>
      </c>
      <c r="H89">
        <f t="shared" si="10"/>
        <v>3.3388608448369589E-6</v>
      </c>
      <c r="J89">
        <f t="shared" si="11"/>
        <v>3.3388612299698957E-6</v>
      </c>
    </row>
    <row r="90" spans="4:10" x14ac:dyDescent="0.35">
      <c r="D90">
        <f t="shared" si="13"/>
        <v>-70</v>
      </c>
      <c r="E90">
        <v>0.20835567745536548</v>
      </c>
      <c r="H90">
        <f t="shared" si="10"/>
        <v>4.1564208811570654E-7</v>
      </c>
      <c r="J90">
        <f t="shared" si="11"/>
        <v>4.1564518188461361E-7</v>
      </c>
    </row>
    <row r="91" spans="4:10" x14ac:dyDescent="0.35">
      <c r="D91">
        <f t="shared" si="13"/>
        <v>-80</v>
      </c>
      <c r="E91">
        <v>0.20835567745536548</v>
      </c>
      <c r="H91">
        <f t="shared" si="10"/>
        <v>5.1729658807952909E-8</v>
      </c>
      <c r="J91">
        <f t="shared" si="11"/>
        <v>5.1754511021707571E-8</v>
      </c>
    </row>
    <row r="92" spans="4:10" x14ac:dyDescent="0.35">
      <c r="D92">
        <f t="shared" si="13"/>
        <v>-90</v>
      </c>
      <c r="E92">
        <v>0.20835567745536548</v>
      </c>
      <c r="H92">
        <f t="shared" si="10"/>
        <v>6.3413801759123748E-9</v>
      </c>
      <c r="J92">
        <f t="shared" si="11"/>
        <v>6.5410177529406547E-9</v>
      </c>
    </row>
    <row r="93" spans="4:10" x14ac:dyDescent="0.35">
      <c r="D93">
        <f t="shared" si="13"/>
        <v>-100</v>
      </c>
      <c r="E93">
        <v>0.20835567745536548</v>
      </c>
      <c r="H93">
        <f t="shared" si="10"/>
        <v>0</v>
      </c>
      <c r="J93">
        <f t="shared" si="11"/>
        <v>1.6036865993174416E-9</v>
      </c>
    </row>
    <row r="97" spans="2:10" x14ac:dyDescent="0.35">
      <c r="B97" s="1" t="s">
        <v>20</v>
      </c>
    </row>
    <row r="99" spans="2:10" x14ac:dyDescent="0.35">
      <c r="B99" t="s">
        <v>13</v>
      </c>
      <c r="E99" t="s">
        <v>10</v>
      </c>
    </row>
    <row r="100" spans="2:10" x14ac:dyDescent="0.35">
      <c r="C100" t="s">
        <v>4</v>
      </c>
      <c r="D100" t="s">
        <v>5</v>
      </c>
      <c r="E100" t="s">
        <v>0</v>
      </c>
      <c r="F100" t="s">
        <v>3</v>
      </c>
      <c r="G100" t="s">
        <v>7</v>
      </c>
      <c r="H100" s="2" t="s">
        <v>15</v>
      </c>
      <c r="I100" t="s">
        <v>16</v>
      </c>
      <c r="J100" t="s">
        <v>17</v>
      </c>
    </row>
    <row r="101" spans="2:10" x14ac:dyDescent="0.35">
      <c r="D101">
        <v>1</v>
      </c>
      <c r="H101">
        <f t="shared" ref="H101:H111" si="14">($C$114*($G$111/2))*(((COSH((2*3.14*(D101+$F$111)/$C$117))))/(COSH((2*3.14)/$C$117)))*(1)-($C$114*D101)</f>
        <v>1.141485060844226</v>
      </c>
    </row>
    <row r="102" spans="2:10" x14ac:dyDescent="0.35">
      <c r="D102">
        <v>0.9</v>
      </c>
      <c r="H102">
        <f t="shared" si="14"/>
        <v>1.1330225283459596</v>
      </c>
    </row>
    <row r="103" spans="2:10" x14ac:dyDescent="0.35">
      <c r="D103">
        <v>0.8</v>
      </c>
      <c r="H103">
        <f t="shared" si="14"/>
        <v>1.1307825954871165</v>
      </c>
    </row>
    <row r="104" spans="2:10" x14ac:dyDescent="0.35">
      <c r="D104">
        <v>0.7</v>
      </c>
      <c r="H104">
        <f t="shared" si="14"/>
        <v>1.1344555404300536</v>
      </c>
    </row>
    <row r="105" spans="2:10" x14ac:dyDescent="0.35">
      <c r="D105">
        <v>0.6</v>
      </c>
      <c r="H105">
        <f t="shared" si="14"/>
        <v>1.1437498927682992</v>
      </c>
    </row>
    <row r="106" spans="2:10" x14ac:dyDescent="0.35">
      <c r="D106">
        <v>0.5</v>
      </c>
      <c r="H106">
        <f t="shared" si="14"/>
        <v>1.1583915338373967</v>
      </c>
    </row>
    <row r="107" spans="2:10" x14ac:dyDescent="0.35">
      <c r="D107">
        <v>0.4</v>
      </c>
      <c r="H107">
        <f t="shared" si="14"/>
        <v>1.178122850585809</v>
      </c>
    </row>
    <row r="108" spans="2:10" x14ac:dyDescent="0.35">
      <c r="D108">
        <v>0.3</v>
      </c>
      <c r="H108">
        <f t="shared" si="14"/>
        <v>1.2027019403941213</v>
      </c>
    </row>
    <row r="109" spans="2:10" x14ac:dyDescent="0.35">
      <c r="D109">
        <v>0.2</v>
      </c>
      <c r="H109">
        <f t="shared" si="14"/>
        <v>1.2319018643880395</v>
      </c>
    </row>
    <row r="110" spans="2:10" x14ac:dyDescent="0.35">
      <c r="D110">
        <v>0.1</v>
      </c>
      <c r="H110">
        <f t="shared" si="14"/>
        <v>1.2655099469403572</v>
      </c>
    </row>
    <row r="111" spans="2:10" x14ac:dyDescent="0.35">
      <c r="C111">
        <f>(2*3.14)/3</f>
        <v>2.0933333333333333</v>
      </c>
      <c r="D111">
        <v>0</v>
      </c>
      <c r="E111">
        <v>0.55579341232391688</v>
      </c>
      <c r="F111">
        <v>2</v>
      </c>
      <c r="G111">
        <v>1.8283730773019649</v>
      </c>
      <c r="H111">
        <f t="shared" si="14"/>
        <v>1.3033271191996634</v>
      </c>
      <c r="I111">
        <f t="shared" ref="I111:I131" si="15">(($C$114*($G$111/2))*((COSH((2*3.14*(D111+$F$111)/$C$117)))/(COSH((2*3.14)/$C$117))))*(0)-($C$114*D111)</f>
        <v>0</v>
      </c>
      <c r="J111">
        <f t="shared" ref="J111:J131" si="16">(($C$114*($G$111/2))*((COSH((2*3.14*(D111+$F$111)/$C$117)))/(COSH((2*3.14)/$C$117))))*(-1)-($C$114*D111)</f>
        <v>-1.3033271191996634</v>
      </c>
    </row>
    <row r="112" spans="2:10" x14ac:dyDescent="0.35">
      <c r="D112">
        <f t="shared" ref="D112:D131" si="17">D111-0.1</f>
        <v>-0.1</v>
      </c>
      <c r="E112">
        <v>0.55579341232391699</v>
      </c>
      <c r="H112">
        <f t="shared" ref="H112:H131" si="18">(($C$114*($G$111/2))*((COSH((2*3.14*(D112+$F$111)/$C$117)))/(COSH((2*3.14)/$C$117))))*(1)-($C$114*D112)</f>
        <v>1.3451673046194188</v>
      </c>
      <c r="I112">
        <f t="shared" si="15"/>
        <v>9.8100000000000007E-2</v>
      </c>
      <c r="J112">
        <f t="shared" si="16"/>
        <v>-1.1489673046194187</v>
      </c>
    </row>
    <row r="113" spans="3:10" x14ac:dyDescent="0.35">
      <c r="C113" t="s">
        <v>14</v>
      </c>
      <c r="D113">
        <f t="shared" si="17"/>
        <v>-0.2</v>
      </c>
      <c r="E113">
        <v>0.55579341232391688</v>
      </c>
      <c r="H113">
        <f t="shared" si="18"/>
        <v>1.3908568445907246</v>
      </c>
      <c r="I113">
        <f t="shared" si="15"/>
        <v>0.19620000000000001</v>
      </c>
      <c r="J113">
        <f t="shared" si="16"/>
        <v>-0.99845684459072459</v>
      </c>
    </row>
    <row r="114" spans="3:10" x14ac:dyDescent="0.35">
      <c r="C114">
        <v>0.98099999999999998</v>
      </c>
      <c r="D114">
        <f t="shared" si="17"/>
        <v>-0.30000000000000004</v>
      </c>
      <c r="E114">
        <v>0.55579341232391688</v>
      </c>
      <c r="H114">
        <f t="shared" si="18"/>
        <v>1.4402339624058496</v>
      </c>
      <c r="I114">
        <f t="shared" si="15"/>
        <v>0.29430000000000006</v>
      </c>
      <c r="J114">
        <f t="shared" si="16"/>
        <v>-0.85163396240584954</v>
      </c>
    </row>
    <row r="115" spans="3:10" x14ac:dyDescent="0.35">
      <c r="D115">
        <f t="shared" si="17"/>
        <v>-0.4</v>
      </c>
      <c r="E115">
        <v>0.55579341232391688</v>
      </c>
      <c r="H115">
        <f t="shared" si="18"/>
        <v>1.4931482638979292</v>
      </c>
      <c r="I115">
        <f t="shared" si="15"/>
        <v>0.39240000000000003</v>
      </c>
      <c r="J115">
        <f t="shared" si="16"/>
        <v>-0.70834826389792904</v>
      </c>
    </row>
    <row r="116" spans="3:10" x14ac:dyDescent="0.35">
      <c r="C116" t="s">
        <v>1</v>
      </c>
      <c r="D116">
        <f t="shared" si="17"/>
        <v>-0.5</v>
      </c>
      <c r="E116">
        <v>0.55579341232391688</v>
      </c>
      <c r="H116">
        <f t="shared" si="18"/>
        <v>1.5494602732154412</v>
      </c>
      <c r="I116">
        <f t="shared" si="15"/>
        <v>0.49049999999999999</v>
      </c>
      <c r="J116">
        <f t="shared" si="16"/>
        <v>-0.56846027321544135</v>
      </c>
    </row>
    <row r="117" spans="3:10" x14ac:dyDescent="0.35">
      <c r="C117">
        <v>11.304893451161922</v>
      </c>
      <c r="D117">
        <f t="shared" si="17"/>
        <v>-0.6</v>
      </c>
      <c r="E117">
        <v>0.55579341232391688</v>
      </c>
      <c r="H117">
        <f t="shared" si="18"/>
        <v>1.6090410022985291</v>
      </c>
      <c r="I117">
        <f t="shared" si="15"/>
        <v>0.58860000000000001</v>
      </c>
      <c r="J117">
        <f t="shared" si="16"/>
        <v>-0.43184100229852906</v>
      </c>
    </row>
    <row r="118" spans="3:10" x14ac:dyDescent="0.35">
      <c r="D118">
        <f t="shared" si="17"/>
        <v>-0.7</v>
      </c>
      <c r="E118">
        <v>0.55579341232391688</v>
      </c>
      <c r="H118">
        <f t="shared" si="18"/>
        <v>1.6717715527282566</v>
      </c>
      <c r="I118">
        <f t="shared" si="15"/>
        <v>0.68669999999999998</v>
      </c>
      <c r="J118">
        <f t="shared" si="16"/>
        <v>-0.29837155272825666</v>
      </c>
    </row>
    <row r="119" spans="3:10" x14ac:dyDescent="0.35">
      <c r="D119">
        <f t="shared" si="17"/>
        <v>-0.79999999999999993</v>
      </c>
      <c r="E119">
        <v>0.55579341232391688</v>
      </c>
      <c r="H119">
        <f t="shared" si="18"/>
        <v>1.7375427487198167</v>
      </c>
      <c r="I119">
        <f t="shared" si="15"/>
        <v>0.78479999999999994</v>
      </c>
      <c r="J119">
        <f t="shared" si="16"/>
        <v>-0.16794274871981685</v>
      </c>
    </row>
    <row r="120" spans="3:10" x14ac:dyDescent="0.35">
      <c r="D120">
        <f t="shared" si="17"/>
        <v>-0.89999999999999991</v>
      </c>
      <c r="E120">
        <v>0.55579341232391688</v>
      </c>
      <c r="H120">
        <f t="shared" si="18"/>
        <v>1.806254800126843</v>
      </c>
      <c r="I120">
        <f t="shared" si="15"/>
        <v>0.88289999999999991</v>
      </c>
      <c r="J120">
        <f t="shared" si="16"/>
        <v>-4.0454800126843105E-2</v>
      </c>
    </row>
    <row r="121" spans="3:10" x14ac:dyDescent="0.35">
      <c r="D121">
        <f t="shared" si="17"/>
        <v>-0.99999999999999989</v>
      </c>
      <c r="E121">
        <v>0.55579341232391688</v>
      </c>
      <c r="H121">
        <f t="shared" si="18"/>
        <v>1.8778169944166136</v>
      </c>
      <c r="I121">
        <f t="shared" si="15"/>
        <v>0.98099999999999987</v>
      </c>
      <c r="J121">
        <f t="shared" si="16"/>
        <v>8.4183005583386095E-2</v>
      </c>
    </row>
    <row r="122" spans="3:10" x14ac:dyDescent="0.35">
      <c r="D122">
        <f t="shared" si="17"/>
        <v>-1.0999999999999999</v>
      </c>
      <c r="E122">
        <v>0.55579341232391688</v>
      </c>
      <c r="H122">
        <f t="shared" si="18"/>
        <v>1.9521474166653552</v>
      </c>
      <c r="I122">
        <f t="shared" si="15"/>
        <v>1.0790999999999999</v>
      </c>
      <c r="J122">
        <f t="shared" si="16"/>
        <v>0.20605258333464482</v>
      </c>
    </row>
    <row r="123" spans="3:10" x14ac:dyDescent="0.35">
      <c r="D123">
        <f t="shared" si="17"/>
        <v>-1.2</v>
      </c>
      <c r="E123">
        <v>0.55579341232391688</v>
      </c>
      <c r="H123">
        <f t="shared" si="18"/>
        <v>2.0291726967093506</v>
      </c>
      <c r="I123">
        <f t="shared" si="15"/>
        <v>1.1772</v>
      </c>
      <c r="J123">
        <f t="shared" si="16"/>
        <v>0.32522730329064953</v>
      </c>
    </row>
    <row r="124" spans="3:10" x14ac:dyDescent="0.35">
      <c r="D124">
        <f t="shared" si="17"/>
        <v>-1.3</v>
      </c>
      <c r="E124">
        <v>0.55579341232391688</v>
      </c>
      <c r="H124">
        <f t="shared" si="18"/>
        <v>2.1088277826713795</v>
      </c>
      <c r="I124">
        <f t="shared" si="15"/>
        <v>1.2753000000000001</v>
      </c>
      <c r="J124">
        <f t="shared" si="16"/>
        <v>0.4417722173286206</v>
      </c>
    </row>
    <row r="125" spans="3:10" x14ac:dyDescent="0.35">
      <c r="D125">
        <f t="shared" si="17"/>
        <v>-1.4000000000000001</v>
      </c>
      <c r="E125">
        <v>0.55579341232391688</v>
      </c>
      <c r="H125">
        <f t="shared" si="18"/>
        <v>2.1910557401634252</v>
      </c>
      <c r="I125">
        <f t="shared" si="15"/>
        <v>1.3734000000000002</v>
      </c>
      <c r="J125">
        <f t="shared" si="16"/>
        <v>0.55574425983657494</v>
      </c>
    </row>
    <row r="126" spans="3:10" x14ac:dyDescent="0.35">
      <c r="D126">
        <f t="shared" si="17"/>
        <v>-1.5000000000000002</v>
      </c>
      <c r="E126">
        <v>0.55579341232391688</v>
      </c>
      <c r="H126">
        <f t="shared" si="18"/>
        <v>2.2758075765458412</v>
      </c>
      <c r="I126">
        <f t="shared" si="15"/>
        <v>1.4715000000000003</v>
      </c>
      <c r="J126">
        <f t="shared" si="16"/>
        <v>0.66719242345415941</v>
      </c>
    </row>
    <row r="127" spans="3:10" x14ac:dyDescent="0.35">
      <c r="D127">
        <f t="shared" si="17"/>
        <v>-1.6000000000000003</v>
      </c>
      <c r="E127">
        <v>0.55579341232391688</v>
      </c>
      <c r="H127">
        <f t="shared" si="18"/>
        <v>2.3630420897005164</v>
      </c>
      <c r="I127">
        <f t="shared" si="15"/>
        <v>1.5696000000000003</v>
      </c>
      <c r="J127">
        <f t="shared" si="16"/>
        <v>0.776157910299484</v>
      </c>
    </row>
    <row r="128" spans="3:10" x14ac:dyDescent="0.35">
      <c r="D128">
        <f t="shared" si="17"/>
        <v>-1.7000000000000004</v>
      </c>
      <c r="E128">
        <v>0.55579341232391688</v>
      </c>
      <c r="H128">
        <f t="shared" si="18"/>
        <v>2.4527257408512462</v>
      </c>
      <c r="I128">
        <f t="shared" si="15"/>
        <v>1.6677000000000004</v>
      </c>
      <c r="J128">
        <f t="shared" si="16"/>
        <v>0.88267425914875464</v>
      </c>
    </row>
    <row r="129" spans="3:10" x14ac:dyDescent="0.35">
      <c r="D129">
        <f t="shared" si="17"/>
        <v>-1.8000000000000005</v>
      </c>
      <c r="E129">
        <v>0.55579341232391688</v>
      </c>
      <c r="H129">
        <f t="shared" si="18"/>
        <v>2.5448325510387306</v>
      </c>
      <c r="I129">
        <f t="shared" si="15"/>
        <v>1.7658000000000005</v>
      </c>
      <c r="J129">
        <f t="shared" si="16"/>
        <v>0.98676744896127033</v>
      </c>
    </row>
    <row r="130" spans="3:10" x14ac:dyDescent="0.35">
      <c r="D130">
        <f t="shared" si="17"/>
        <v>-1.9000000000000006</v>
      </c>
      <c r="E130">
        <v>0.55579341232391688</v>
      </c>
      <c r="H130">
        <f t="shared" si="18"/>
        <v>2.6393440209306585</v>
      </c>
      <c r="I130">
        <f t="shared" si="15"/>
        <v>1.8639000000000006</v>
      </c>
      <c r="J130">
        <f t="shared" si="16"/>
        <v>1.0884559790693429</v>
      </c>
    </row>
    <row r="131" spans="3:10" x14ac:dyDescent="0.35">
      <c r="D131">
        <f t="shared" si="17"/>
        <v>-2.0000000000000004</v>
      </c>
      <c r="E131">
        <v>0.55579341232391688</v>
      </c>
      <c r="H131">
        <f t="shared" si="18"/>
        <v>2.7362490737193426</v>
      </c>
      <c r="I131">
        <f t="shared" si="15"/>
        <v>1.9620000000000004</v>
      </c>
      <c r="J131">
        <f t="shared" si="16"/>
        <v>1.187750926280658</v>
      </c>
    </row>
    <row r="135" spans="3:10" x14ac:dyDescent="0.35">
      <c r="E135" t="s">
        <v>9</v>
      </c>
      <c r="H135" s="2" t="s">
        <v>15</v>
      </c>
    </row>
    <row r="136" spans="3:10" x14ac:dyDescent="0.35">
      <c r="C136" t="s">
        <v>1</v>
      </c>
      <c r="D136">
        <f>-2</f>
        <v>-2</v>
      </c>
      <c r="E136">
        <v>0.4471448364803568</v>
      </c>
      <c r="F136">
        <v>100</v>
      </c>
      <c r="G136">
        <v>2</v>
      </c>
      <c r="H136">
        <f t="shared" ref="H136:H146" si="19">(($C$114*($G$111/2))*((COSH((2*3.14*(D136+$F$111)/$C$137)))/(COSH((2*3.14)/$C$137))))*(1)-($C$114*D136)</f>
        <v>2.7761474146092615</v>
      </c>
    </row>
    <row r="137" spans="3:10" x14ac:dyDescent="0.35">
      <c r="C137">
        <v>14.05178992256038</v>
      </c>
      <c r="D137">
        <f t="shared" ref="D137:D144" si="20">D136-1</f>
        <v>-3</v>
      </c>
      <c r="E137">
        <v>0.4471448364803568</v>
      </c>
      <c r="H137">
        <f t="shared" si="19"/>
        <v>3.8398169944166138</v>
      </c>
    </row>
    <row r="138" spans="3:10" x14ac:dyDescent="0.35">
      <c r="D138">
        <f t="shared" si="20"/>
        <v>-4</v>
      </c>
      <c r="E138">
        <v>0.4471448364803568</v>
      </c>
      <c r="H138">
        <f t="shared" si="19"/>
        <v>5.0856144856123375</v>
      </c>
    </row>
    <row r="139" spans="3:10" x14ac:dyDescent="0.35">
      <c r="D139">
        <f t="shared" si="20"/>
        <v>-5</v>
      </c>
      <c r="E139">
        <v>0.4471448364803568</v>
      </c>
      <c r="H139">
        <f t="shared" si="19"/>
        <v>6.5673156465870628</v>
      </c>
    </row>
    <row r="140" spans="3:10" x14ac:dyDescent="0.35">
      <c r="D140">
        <f t="shared" si="20"/>
        <v>-6</v>
      </c>
      <c r="E140">
        <v>0.4471448364803568</v>
      </c>
      <c r="H140">
        <f t="shared" si="19"/>
        <v>8.3866041622461811</v>
      </c>
    </row>
    <row r="141" spans="3:10" x14ac:dyDescent="0.35">
      <c r="D141">
        <f t="shared" si="20"/>
        <v>-7</v>
      </c>
      <c r="E141">
        <v>0.4471448364803568</v>
      </c>
      <c r="H141">
        <f t="shared" si="19"/>
        <v>10.713721829353556</v>
      </c>
    </row>
    <row r="142" spans="3:10" x14ac:dyDescent="0.35">
      <c r="D142">
        <f t="shared" si="20"/>
        <v>-8</v>
      </c>
      <c r="E142">
        <v>0.4471448364803568</v>
      </c>
      <c r="H142">
        <f t="shared" si="19"/>
        <v>13.8220417002929</v>
      </c>
    </row>
    <row r="143" spans="3:10" x14ac:dyDescent="0.35">
      <c r="D143">
        <f t="shared" si="20"/>
        <v>-9</v>
      </c>
      <c r="E143">
        <v>0.4471448364803568</v>
      </c>
      <c r="H143">
        <f t="shared" si="19"/>
        <v>18.143585388572102</v>
      </c>
    </row>
    <row r="144" spans="3:10" x14ac:dyDescent="0.35">
      <c r="D144">
        <f t="shared" si="20"/>
        <v>-10</v>
      </c>
      <c r="E144">
        <v>0.4471448364803568</v>
      </c>
      <c r="H144">
        <f t="shared" si="19"/>
        <v>24.356759133853998</v>
      </c>
    </row>
    <row r="145" spans="4:8" x14ac:dyDescent="0.35">
      <c r="D145">
        <f>D144-10</f>
        <v>-20</v>
      </c>
      <c r="E145">
        <v>0.4471448364803568</v>
      </c>
      <c r="H145">
        <f t="shared" si="19"/>
        <v>1288.3426017998211</v>
      </c>
    </row>
    <row r="146" spans="4:8" x14ac:dyDescent="0.35">
      <c r="D146">
        <f>D145-10</f>
        <v>-30</v>
      </c>
      <c r="E146">
        <v>0.4471448364803568</v>
      </c>
      <c r="H146">
        <f t="shared" si="19"/>
        <v>110770.19251938911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Atbreakingpoint</vt:lpstr>
      <vt:lpstr>diagrammiprofondita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</dc:creator>
  <cp:lastModifiedBy>utente</cp:lastModifiedBy>
  <cp:lastPrinted>2015-10-26T11:49:47Z</cp:lastPrinted>
  <dcterms:created xsi:type="dcterms:W3CDTF">2013-10-14T12:57:54Z</dcterms:created>
  <dcterms:modified xsi:type="dcterms:W3CDTF">2017-03-27T10:39:06Z</dcterms:modified>
</cp:coreProperties>
</file>