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Hunttest" sheetId="1" r:id="rId1"/>
    <sheet name="Ks" sheetId="2" r:id="rId2"/>
  </sheets>
  <calcPr calcId="145621"/>
</workbook>
</file>

<file path=xl/calcChain.xml><?xml version="1.0" encoding="utf-8"?>
<calcChain xmlns="http://schemas.openxmlformats.org/spreadsheetml/2006/main">
  <c r="N36" i="2" l="1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B11" i="2"/>
  <c r="D11" i="2" s="1"/>
  <c r="B9" i="2"/>
  <c r="B10" i="2" s="1"/>
  <c r="D10" i="2" s="1"/>
  <c r="B8" i="2"/>
  <c r="D7" i="2"/>
  <c r="B7" i="2"/>
  <c r="H6" i="2"/>
  <c r="I6" i="2" s="1"/>
  <c r="J6" i="2" s="1"/>
  <c r="E6" i="2"/>
  <c r="G6" i="2" s="1"/>
  <c r="D6" i="2"/>
  <c r="F6" i="2" s="1"/>
  <c r="B6" i="2"/>
  <c r="B5" i="2"/>
  <c r="L2" i="2"/>
  <c r="J2" i="2"/>
  <c r="H2" i="2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K5" i="1"/>
  <c r="B9" i="1"/>
  <c r="D9" i="1" s="1"/>
  <c r="F9" i="1" s="1"/>
  <c r="B8" i="1"/>
  <c r="D5" i="1"/>
  <c r="F5" i="1" s="1"/>
  <c r="L2" i="1"/>
  <c r="B7" i="1"/>
  <c r="B6" i="1"/>
  <c r="J2" i="1"/>
  <c r="B5" i="1"/>
  <c r="H2" i="1"/>
  <c r="D6" i="1" s="1"/>
  <c r="E11" i="2" l="1"/>
  <c r="F11" i="2"/>
  <c r="F10" i="2"/>
  <c r="E10" i="2"/>
  <c r="G10" i="2" s="1"/>
  <c r="H10" i="2" s="1"/>
  <c r="I10" i="2" s="1"/>
  <c r="J10" i="2" s="1"/>
  <c r="B12" i="2"/>
  <c r="B13" i="2" s="1"/>
  <c r="B14" i="2" s="1"/>
  <c r="E7" i="2"/>
  <c r="F7" i="2"/>
  <c r="D9" i="2"/>
  <c r="D13" i="2"/>
  <c r="D5" i="2"/>
  <c r="D8" i="2"/>
  <c r="D12" i="2"/>
  <c r="E6" i="1"/>
  <c r="F6" i="1"/>
  <c r="G6" i="1" s="1"/>
  <c r="H6" i="1" s="1"/>
  <c r="I6" i="1" s="1"/>
  <c r="J6" i="1" s="1"/>
  <c r="E5" i="1"/>
  <c r="G5" i="1" s="1"/>
  <c r="H5" i="1" s="1"/>
  <c r="I5" i="1" s="1"/>
  <c r="J5" i="1" s="1"/>
  <c r="B10" i="1"/>
  <c r="B11" i="1" s="1"/>
  <c r="B12" i="1" s="1"/>
  <c r="B13" i="1" s="1"/>
  <c r="D8" i="1"/>
  <c r="D7" i="1"/>
  <c r="F7" i="1" s="1"/>
  <c r="E9" i="1"/>
  <c r="G9" i="1" s="1"/>
  <c r="H9" i="1" s="1"/>
  <c r="I9" i="1" s="1"/>
  <c r="J9" i="1" s="1"/>
  <c r="E7" i="1"/>
  <c r="G7" i="1" s="1"/>
  <c r="H7" i="1" s="1"/>
  <c r="I7" i="1" s="1"/>
  <c r="J7" i="1" s="1"/>
  <c r="E12" i="2" l="1"/>
  <c r="F12" i="2"/>
  <c r="E8" i="2"/>
  <c r="G8" i="2" s="1"/>
  <c r="H8" i="2" s="1"/>
  <c r="I8" i="2" s="1"/>
  <c r="J8" i="2" s="1"/>
  <c r="F8" i="2"/>
  <c r="G7" i="2"/>
  <c r="H7" i="2" s="1"/>
  <c r="I7" i="2" s="1"/>
  <c r="J7" i="2" s="1"/>
  <c r="E5" i="2"/>
  <c r="F5" i="2"/>
  <c r="E13" i="2"/>
  <c r="G13" i="2" s="1"/>
  <c r="H13" i="2" s="1"/>
  <c r="I13" i="2" s="1"/>
  <c r="J13" i="2" s="1"/>
  <c r="F13" i="2"/>
  <c r="B15" i="2"/>
  <c r="D14" i="2"/>
  <c r="E9" i="2"/>
  <c r="G9" i="2" s="1"/>
  <c r="H9" i="2" s="1"/>
  <c r="I9" i="2" s="1"/>
  <c r="J9" i="2" s="1"/>
  <c r="F9" i="2"/>
  <c r="G11" i="2"/>
  <c r="H11" i="2" s="1"/>
  <c r="I11" i="2" s="1"/>
  <c r="J11" i="2" s="1"/>
  <c r="B14" i="1"/>
  <c r="D13" i="1"/>
  <c r="D11" i="1"/>
  <c r="D12" i="1"/>
  <c r="D10" i="1"/>
  <c r="F8" i="1"/>
  <c r="E8" i="1"/>
  <c r="B16" i="2" l="1"/>
  <c r="D15" i="2"/>
  <c r="F14" i="2"/>
  <c r="E14" i="2"/>
  <c r="G5" i="2"/>
  <c r="H5" i="2" s="1"/>
  <c r="I5" i="2" s="1"/>
  <c r="J5" i="2" s="1"/>
  <c r="G12" i="2"/>
  <c r="H12" i="2" s="1"/>
  <c r="I12" i="2" s="1"/>
  <c r="J12" i="2" s="1"/>
  <c r="F10" i="1"/>
  <c r="E10" i="1"/>
  <c r="B15" i="1"/>
  <c r="D14" i="1"/>
  <c r="F12" i="1"/>
  <c r="G12" i="1" s="1"/>
  <c r="H12" i="1" s="1"/>
  <c r="I12" i="1" s="1"/>
  <c r="J12" i="1" s="1"/>
  <c r="E12" i="1"/>
  <c r="E11" i="1"/>
  <c r="F11" i="1"/>
  <c r="G8" i="1"/>
  <c r="H8" i="1" s="1"/>
  <c r="I8" i="1" s="1"/>
  <c r="J8" i="1" s="1"/>
  <c r="F13" i="1"/>
  <c r="E13" i="1"/>
  <c r="G13" i="1" s="1"/>
  <c r="H13" i="1" s="1"/>
  <c r="I13" i="1" s="1"/>
  <c r="J13" i="1" s="1"/>
  <c r="G14" i="2" l="1"/>
  <c r="H14" i="2" s="1"/>
  <c r="I14" i="2" s="1"/>
  <c r="J14" i="2" s="1"/>
  <c r="E15" i="2"/>
  <c r="F15" i="2"/>
  <c r="B17" i="2"/>
  <c r="D16" i="2"/>
  <c r="F14" i="1"/>
  <c r="E14" i="1"/>
  <c r="G14" i="1" s="1"/>
  <c r="H14" i="1" s="1"/>
  <c r="I14" i="1" s="1"/>
  <c r="J14" i="1" s="1"/>
  <c r="G11" i="1"/>
  <c r="H11" i="1" s="1"/>
  <c r="I11" i="1" s="1"/>
  <c r="J11" i="1" s="1"/>
  <c r="B16" i="1"/>
  <c r="D15" i="1"/>
  <c r="G10" i="1"/>
  <c r="H10" i="1" s="1"/>
  <c r="I10" i="1" s="1"/>
  <c r="J10" i="1" s="1"/>
  <c r="B18" i="2" l="1"/>
  <c r="D17" i="2"/>
  <c r="G15" i="2"/>
  <c r="H15" i="2" s="1"/>
  <c r="I15" i="2" s="1"/>
  <c r="J15" i="2" s="1"/>
  <c r="E16" i="2"/>
  <c r="G16" i="2" s="1"/>
  <c r="H16" i="2" s="1"/>
  <c r="I16" i="2" s="1"/>
  <c r="J16" i="2" s="1"/>
  <c r="F16" i="2"/>
  <c r="E15" i="1"/>
  <c r="G15" i="1" s="1"/>
  <c r="H15" i="1" s="1"/>
  <c r="I15" i="1" s="1"/>
  <c r="J15" i="1" s="1"/>
  <c r="F15" i="1"/>
  <c r="B17" i="1"/>
  <c r="D16" i="1"/>
  <c r="E17" i="2" l="1"/>
  <c r="F17" i="2"/>
  <c r="B19" i="2"/>
  <c r="D18" i="2"/>
  <c r="F16" i="1"/>
  <c r="G16" i="1" s="1"/>
  <c r="H16" i="1" s="1"/>
  <c r="I16" i="1" s="1"/>
  <c r="J16" i="1" s="1"/>
  <c r="E16" i="1"/>
  <c r="B18" i="1"/>
  <c r="D17" i="1"/>
  <c r="B20" i="2" l="1"/>
  <c r="D19" i="2"/>
  <c r="F18" i="2"/>
  <c r="E18" i="2"/>
  <c r="G17" i="2"/>
  <c r="H17" i="2" s="1"/>
  <c r="I17" i="2" s="1"/>
  <c r="J17" i="2" s="1"/>
  <c r="F17" i="1"/>
  <c r="E17" i="1"/>
  <c r="B19" i="1"/>
  <c r="D18" i="1"/>
  <c r="G18" i="2" l="1"/>
  <c r="H18" i="2" s="1"/>
  <c r="I18" i="2" s="1"/>
  <c r="J18" i="2" s="1"/>
  <c r="E19" i="2"/>
  <c r="F19" i="2"/>
  <c r="B21" i="2"/>
  <c r="D20" i="2"/>
  <c r="F18" i="1"/>
  <c r="E18" i="1"/>
  <c r="B20" i="1"/>
  <c r="D19" i="1"/>
  <c r="G17" i="1"/>
  <c r="H17" i="1" s="1"/>
  <c r="I17" i="1" s="1"/>
  <c r="J17" i="1" s="1"/>
  <c r="B22" i="2" l="1"/>
  <c r="D21" i="2"/>
  <c r="G19" i="2"/>
  <c r="H19" i="2" s="1"/>
  <c r="I19" i="2" s="1"/>
  <c r="J19" i="2" s="1"/>
  <c r="E20" i="2"/>
  <c r="G20" i="2" s="1"/>
  <c r="H20" i="2" s="1"/>
  <c r="I20" i="2" s="1"/>
  <c r="J20" i="2" s="1"/>
  <c r="F20" i="2"/>
  <c r="E19" i="1"/>
  <c r="G19" i="1" s="1"/>
  <c r="H19" i="1" s="1"/>
  <c r="I19" i="1" s="1"/>
  <c r="J19" i="1" s="1"/>
  <c r="F19" i="1"/>
  <c r="B21" i="1"/>
  <c r="D20" i="1"/>
  <c r="G18" i="1"/>
  <c r="H18" i="1" s="1"/>
  <c r="I18" i="1" s="1"/>
  <c r="J18" i="1" s="1"/>
  <c r="F21" i="2" l="1"/>
  <c r="E21" i="2"/>
  <c r="G21" i="2" s="1"/>
  <c r="H21" i="2" s="1"/>
  <c r="I21" i="2" s="1"/>
  <c r="J21" i="2" s="1"/>
  <c r="B23" i="2"/>
  <c r="D22" i="2"/>
  <c r="F20" i="1"/>
  <c r="E20" i="1"/>
  <c r="B22" i="1"/>
  <c r="D21" i="1"/>
  <c r="F22" i="2" l="1"/>
  <c r="E22" i="2"/>
  <c r="G22" i="2" s="1"/>
  <c r="H22" i="2" s="1"/>
  <c r="I22" i="2" s="1"/>
  <c r="J22" i="2" s="1"/>
  <c r="B24" i="2"/>
  <c r="D23" i="2"/>
  <c r="F21" i="1"/>
  <c r="E21" i="1"/>
  <c r="B23" i="1"/>
  <c r="D22" i="1"/>
  <c r="G20" i="1"/>
  <c r="H20" i="1" s="1"/>
  <c r="I20" i="1" s="1"/>
  <c r="J20" i="1" s="1"/>
  <c r="B25" i="2" l="1"/>
  <c r="D24" i="2"/>
  <c r="F23" i="2"/>
  <c r="E23" i="2"/>
  <c r="G23" i="2" s="1"/>
  <c r="H23" i="2" s="1"/>
  <c r="I23" i="2" s="1"/>
  <c r="J23" i="2" s="1"/>
  <c r="E22" i="1"/>
  <c r="F22" i="1"/>
  <c r="B24" i="1"/>
  <c r="D23" i="1"/>
  <c r="G21" i="1"/>
  <c r="H21" i="1" s="1"/>
  <c r="I21" i="1" s="1"/>
  <c r="J21" i="1" s="1"/>
  <c r="F24" i="2" l="1"/>
  <c r="E24" i="2"/>
  <c r="G24" i="2" s="1"/>
  <c r="H24" i="2" s="1"/>
  <c r="I24" i="2" s="1"/>
  <c r="J24" i="2" s="1"/>
  <c r="B26" i="2"/>
  <c r="D25" i="2"/>
  <c r="E23" i="1"/>
  <c r="G23" i="1" s="1"/>
  <c r="H23" i="1" s="1"/>
  <c r="I23" i="1" s="1"/>
  <c r="J23" i="1" s="1"/>
  <c r="F23" i="1"/>
  <c r="B25" i="1"/>
  <c r="D24" i="1"/>
  <c r="G22" i="1"/>
  <c r="H22" i="1" s="1"/>
  <c r="I22" i="1" s="1"/>
  <c r="J22" i="1" s="1"/>
  <c r="B27" i="2" l="1"/>
  <c r="D26" i="2"/>
  <c r="F25" i="2"/>
  <c r="E25" i="2"/>
  <c r="F24" i="1"/>
  <c r="G24" i="1" s="1"/>
  <c r="H24" i="1" s="1"/>
  <c r="I24" i="1" s="1"/>
  <c r="J24" i="1" s="1"/>
  <c r="E24" i="1"/>
  <c r="B26" i="1"/>
  <c r="D25" i="1"/>
  <c r="G25" i="2" l="1"/>
  <c r="H25" i="2" s="1"/>
  <c r="I25" i="2" s="1"/>
  <c r="J25" i="2" s="1"/>
  <c r="F26" i="2"/>
  <c r="E26" i="2"/>
  <c r="G26" i="2" s="1"/>
  <c r="H26" i="2" s="1"/>
  <c r="I26" i="2" s="1"/>
  <c r="J26" i="2" s="1"/>
  <c r="B28" i="2"/>
  <c r="D27" i="2"/>
  <c r="F25" i="1"/>
  <c r="E25" i="1"/>
  <c r="B27" i="1"/>
  <c r="D26" i="1"/>
  <c r="B29" i="2" l="1"/>
  <c r="D28" i="2"/>
  <c r="F27" i="2"/>
  <c r="E27" i="2"/>
  <c r="F26" i="1"/>
  <c r="E26" i="1"/>
  <c r="B28" i="1"/>
  <c r="D27" i="1"/>
  <c r="G25" i="1"/>
  <c r="H25" i="1" s="1"/>
  <c r="I25" i="1" s="1"/>
  <c r="J25" i="1" s="1"/>
  <c r="F28" i="2" l="1"/>
  <c r="E28" i="2"/>
  <c r="G28" i="2" s="1"/>
  <c r="H28" i="2" s="1"/>
  <c r="I28" i="2" s="1"/>
  <c r="J28" i="2" s="1"/>
  <c r="D29" i="2"/>
  <c r="B30" i="2"/>
  <c r="G27" i="2"/>
  <c r="H27" i="2" s="1"/>
  <c r="I27" i="2" s="1"/>
  <c r="J27" i="2" s="1"/>
  <c r="E27" i="1"/>
  <c r="G27" i="1" s="1"/>
  <c r="H27" i="1" s="1"/>
  <c r="I27" i="1" s="1"/>
  <c r="J27" i="1" s="1"/>
  <c r="F27" i="1"/>
  <c r="B29" i="1"/>
  <c r="K28" i="1"/>
  <c r="D28" i="1"/>
  <c r="G26" i="1"/>
  <c r="H26" i="1" s="1"/>
  <c r="I26" i="1" s="1"/>
  <c r="J26" i="1" s="1"/>
  <c r="F29" i="2" l="1"/>
  <c r="E29" i="2"/>
  <c r="G29" i="2" s="1"/>
  <c r="H29" i="2" s="1"/>
  <c r="I29" i="2" s="1"/>
  <c r="J29" i="2" s="1"/>
  <c r="D30" i="2"/>
  <c r="B31" i="2"/>
  <c r="F28" i="1"/>
  <c r="G28" i="1" s="1"/>
  <c r="H28" i="1" s="1"/>
  <c r="I28" i="1" s="1"/>
  <c r="J28" i="1" s="1"/>
  <c r="E28" i="1"/>
  <c r="K29" i="1"/>
  <c r="D29" i="1"/>
  <c r="B30" i="1"/>
  <c r="B32" i="2" l="1"/>
  <c r="D31" i="2"/>
  <c r="E30" i="2"/>
  <c r="G30" i="2" s="1"/>
  <c r="H30" i="2" s="1"/>
  <c r="I30" i="2" s="1"/>
  <c r="J30" i="2" s="1"/>
  <c r="F30" i="2"/>
  <c r="B31" i="1"/>
  <c r="K30" i="1"/>
  <c r="D30" i="1"/>
  <c r="F29" i="1"/>
  <c r="E29" i="1"/>
  <c r="G29" i="1" s="1"/>
  <c r="H29" i="1" s="1"/>
  <c r="I29" i="1" s="1"/>
  <c r="J29" i="1" s="1"/>
  <c r="E31" i="2" l="1"/>
  <c r="F31" i="2"/>
  <c r="B33" i="2"/>
  <c r="D32" i="2"/>
  <c r="B32" i="1"/>
  <c r="K31" i="1"/>
  <c r="D31" i="1"/>
  <c r="F30" i="1"/>
  <c r="E30" i="1"/>
  <c r="G30" i="1" s="1"/>
  <c r="H30" i="1" s="1"/>
  <c r="I30" i="1" s="1"/>
  <c r="J30" i="1" s="1"/>
  <c r="D33" i="2" l="1"/>
  <c r="B34" i="2"/>
  <c r="F32" i="2"/>
  <c r="E32" i="2"/>
  <c r="G31" i="2"/>
  <c r="H31" i="2" s="1"/>
  <c r="I31" i="2" s="1"/>
  <c r="J31" i="2" s="1"/>
  <c r="B33" i="1"/>
  <c r="K32" i="1"/>
  <c r="D32" i="1"/>
  <c r="E31" i="1"/>
  <c r="F31" i="1"/>
  <c r="B35" i="2" l="1"/>
  <c r="D34" i="2"/>
  <c r="F33" i="2"/>
  <c r="E33" i="2"/>
  <c r="G32" i="2"/>
  <c r="H32" i="2" s="1"/>
  <c r="I32" i="2" s="1"/>
  <c r="J32" i="2" s="1"/>
  <c r="B34" i="1"/>
  <c r="K33" i="1"/>
  <c r="D33" i="1"/>
  <c r="G31" i="1"/>
  <c r="H31" i="1" s="1"/>
  <c r="I31" i="1" s="1"/>
  <c r="J31" i="1" s="1"/>
  <c r="F32" i="1"/>
  <c r="G32" i="1" s="1"/>
  <c r="H32" i="1" s="1"/>
  <c r="I32" i="1" s="1"/>
  <c r="J32" i="1" s="1"/>
  <c r="E32" i="1"/>
  <c r="E34" i="2" l="1"/>
  <c r="F34" i="2"/>
  <c r="G33" i="2"/>
  <c r="H33" i="2" s="1"/>
  <c r="I33" i="2" s="1"/>
  <c r="J33" i="2" s="1"/>
  <c r="B36" i="2"/>
  <c r="D35" i="2"/>
  <c r="B35" i="1"/>
  <c r="D34" i="1"/>
  <c r="K34" i="1"/>
  <c r="F33" i="1"/>
  <c r="E33" i="1"/>
  <c r="G33" i="1" s="1"/>
  <c r="H33" i="1" s="1"/>
  <c r="I33" i="1" s="1"/>
  <c r="J33" i="1" s="1"/>
  <c r="D36" i="2" l="1"/>
  <c r="E35" i="2"/>
  <c r="F35" i="2"/>
  <c r="G34" i="2"/>
  <c r="H34" i="2" s="1"/>
  <c r="I34" i="2" s="1"/>
  <c r="J34" i="2" s="1"/>
  <c r="B36" i="1"/>
  <c r="D35" i="1"/>
  <c r="K35" i="1"/>
  <c r="F34" i="1"/>
  <c r="E34" i="1"/>
  <c r="G34" i="1" s="1"/>
  <c r="H34" i="1" s="1"/>
  <c r="I34" i="1" s="1"/>
  <c r="J34" i="1" s="1"/>
  <c r="G35" i="2" l="1"/>
  <c r="H35" i="2" s="1"/>
  <c r="I35" i="2" s="1"/>
  <c r="J35" i="2" s="1"/>
  <c r="F36" i="2"/>
  <c r="E36" i="2"/>
  <c r="D36" i="1"/>
  <c r="K36" i="1"/>
  <c r="E35" i="1"/>
  <c r="F35" i="1"/>
  <c r="G36" i="2" l="1"/>
  <c r="H36" i="2" s="1"/>
  <c r="I36" i="2" s="1"/>
  <c r="J36" i="2" s="1"/>
  <c r="E36" i="1"/>
  <c r="G36" i="1" s="1"/>
  <c r="H36" i="1" s="1"/>
  <c r="I36" i="1" s="1"/>
  <c r="J36" i="1" s="1"/>
  <c r="F36" i="1"/>
  <c r="G35" i="1"/>
  <c r="H35" i="1" s="1"/>
  <c r="I35" i="1" s="1"/>
  <c r="J35" i="1" s="1"/>
</calcChain>
</file>

<file path=xl/sharedStrings.xml><?xml version="1.0" encoding="utf-8"?>
<sst xmlns="http://schemas.openxmlformats.org/spreadsheetml/2006/main" count="30" uniqueCount="18">
  <si>
    <t>T</t>
  </si>
  <si>
    <t>sigma</t>
  </si>
  <si>
    <t>c</t>
  </si>
  <si>
    <t>C0</t>
  </si>
  <si>
    <t>L0</t>
  </si>
  <si>
    <t>L</t>
  </si>
  <si>
    <t>primo term</t>
  </si>
  <si>
    <t>NUM</t>
  </si>
  <si>
    <t>fraction</t>
  </si>
  <si>
    <t>K d^2</t>
  </si>
  <si>
    <t>d</t>
  </si>
  <si>
    <t>k</t>
  </si>
  <si>
    <t>c Basso f</t>
  </si>
  <si>
    <t xml:space="preserve"> c Alto f</t>
  </si>
  <si>
    <t>Ks</t>
  </si>
  <si>
    <t xml:space="preserve"> </t>
  </si>
  <si>
    <t>n</t>
  </si>
  <si>
    <t>cg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</si>
</sst>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color rgb="FF0000FF"/>
      <name val="Times New Roman"/>
      <family val="1"/>
    </font>
    <font>
      <sz val="11"/>
      <color rgb="FFFFC000"/>
      <name val="Calibri"/>
      <family val="2"/>
      <scheme val="minor"/>
    </font>
    <font>
      <sz val="12"/>
      <color theme="1"/>
      <name val="Arial"/>
      <family val="2"/>
    </font>
    <font>
      <sz val="11"/>
      <color theme="5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vertical="center"/>
    </xf>
    <xf numFmtId="0" fontId="0" fillId="2" borderId="0" xfId="0" applyFill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1" fillId="0" borderId="0" xfId="0" applyFont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3" fillId="0" borderId="1" xfId="0" applyFont="1" applyBorder="1"/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854408839277854"/>
          <c:y val="2.8252405949256341E-2"/>
          <c:w val="0.8072693183175057"/>
          <c:h val="0.8326195683872849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Ks!$B$5:$B$36</c:f>
              <c:numCache>
                <c:formatCode>General</c:formatCode>
                <c:ptCount val="32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55</c:v>
                </c:pt>
                <c:pt idx="6">
                  <c:v>50</c:v>
                </c:pt>
                <c:pt idx="7">
                  <c:v>45</c:v>
                </c:pt>
                <c:pt idx="8">
                  <c:v>40</c:v>
                </c:pt>
                <c:pt idx="9">
                  <c:v>35</c:v>
                </c:pt>
                <c:pt idx="10">
                  <c:v>30</c:v>
                </c:pt>
                <c:pt idx="11">
                  <c:v>25</c:v>
                </c:pt>
                <c:pt idx="12">
                  <c:v>20</c:v>
                </c:pt>
                <c:pt idx="13">
                  <c:v>19</c:v>
                </c:pt>
                <c:pt idx="14">
                  <c:v>18</c:v>
                </c:pt>
                <c:pt idx="15">
                  <c:v>17</c:v>
                </c:pt>
                <c:pt idx="16">
                  <c:v>16</c:v>
                </c:pt>
                <c:pt idx="17">
                  <c:v>15</c:v>
                </c:pt>
                <c:pt idx="18">
                  <c:v>14</c:v>
                </c:pt>
                <c:pt idx="19">
                  <c:v>13</c:v>
                </c:pt>
                <c:pt idx="20">
                  <c:v>12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8</c:v>
                </c:pt>
                <c:pt idx="25">
                  <c:v>7</c:v>
                </c:pt>
                <c:pt idx="26">
                  <c:v>6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2</c:v>
                </c:pt>
                <c:pt idx="31">
                  <c:v>1</c:v>
                </c:pt>
              </c:numCache>
            </c:numRef>
          </c:xVal>
          <c:yVal>
            <c:numRef>
              <c:f>Ks!$N$5:$N$36</c:f>
              <c:numCache>
                <c:formatCode>General</c:formatCode>
                <c:ptCount val="32"/>
                <c:pt idx="0">
                  <c:v>1.0000738829490188</c:v>
                </c:pt>
                <c:pt idx="1">
                  <c:v>1.0001160914998091</c:v>
                </c:pt>
                <c:pt idx="2">
                  <c:v>1.0001815114135386</c:v>
                </c:pt>
                <c:pt idx="3">
                  <c:v>1.00025865553275</c:v>
                </c:pt>
                <c:pt idx="4">
                  <c:v>1.000218072645815</c:v>
                </c:pt>
                <c:pt idx="5">
                  <c:v>0.9999915150197608</c:v>
                </c:pt>
                <c:pt idx="6">
                  <c:v>0.99938084651620829</c:v>
                </c:pt>
                <c:pt idx="7">
                  <c:v>0.99796834820710945</c:v>
                </c:pt>
                <c:pt idx="8">
                  <c:v>0.99498684030954287</c:v>
                </c:pt>
                <c:pt idx="9">
                  <c:v>0.98916447921390838</c:v>
                </c:pt>
                <c:pt idx="10">
                  <c:v>0.97874813137156158</c:v>
                </c:pt>
                <c:pt idx="11">
                  <c:v>0.96220100269890962</c:v>
                </c:pt>
                <c:pt idx="12">
                  <c:v>0.94029005745014138</c:v>
                </c:pt>
                <c:pt idx="13">
                  <c:v>0.93569881121415865</c:v>
                </c:pt>
                <c:pt idx="14">
                  <c:v>0.93121930691528376</c:v>
                </c:pt>
                <c:pt idx="15">
                  <c:v>0.92696142218182964</c:v>
                </c:pt>
                <c:pt idx="16">
                  <c:v>0.92305371010014137</c:v>
                </c:pt>
                <c:pt idx="17">
                  <c:v>0.91964558196371349</c:v>
                </c:pt>
                <c:pt idx="18">
                  <c:v>0.91691057584711388</c:v>
                </c:pt>
                <c:pt idx="19">
                  <c:v>0.9150514680444557</c:v>
                </c:pt>
                <c:pt idx="20">
                  <c:v>0.9143083942197483</c:v>
                </c:pt>
                <c:pt idx="21">
                  <c:v>0.91497182322685688</c:v>
                </c:pt>
                <c:pt idx="22">
                  <c:v>0.91740341528708302</c:v>
                </c:pt>
                <c:pt idx="23">
                  <c:v>0.92207002170182328</c:v>
                </c:pt>
                <c:pt idx="24">
                  <c:v>0.92960052265853743</c:v>
                </c:pt>
                <c:pt idx="25">
                  <c:v>0.94088468709508943</c:v>
                </c:pt>
                <c:pt idx="26">
                  <c:v>0.9572552236016163</c:v>
                </c:pt>
                <c:pt idx="27">
                  <c:v>0.98085055556825329</c:v>
                </c:pt>
                <c:pt idx="28">
                  <c:v>1.0154208482386331</c:v>
                </c:pt>
                <c:pt idx="29">
                  <c:v>1.0684203228078937</c:v>
                </c:pt>
                <c:pt idx="30">
                  <c:v>1.1579269481625643</c:v>
                </c:pt>
                <c:pt idx="31">
                  <c:v>1.3487103818557784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157760"/>
        <c:axId val="65156224"/>
      </c:scatterChart>
      <c:valAx>
        <c:axId val="6515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156224"/>
        <c:crosses val="autoZero"/>
        <c:crossBetween val="midCat"/>
      </c:valAx>
      <c:valAx>
        <c:axId val="65156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1577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238125</xdr:colOff>
      <xdr:row>6</xdr:row>
      <xdr:rowOff>133350</xdr:rowOff>
    </xdr:from>
    <xdr:to>
      <xdr:col>21</xdr:col>
      <xdr:colOff>152400</xdr:colOff>
      <xdr:row>17</xdr:row>
      <xdr:rowOff>9525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2475" y="1276350"/>
          <a:ext cx="5400675" cy="1971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22</xdr:col>
      <xdr:colOff>257175</xdr:colOff>
      <xdr:row>29</xdr:row>
      <xdr:rowOff>66675</xdr:rowOff>
    </xdr:to>
    <xdr:pic>
      <xdr:nvPicPr>
        <xdr:cNvPr id="4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53550" y="3810000"/>
          <a:ext cx="5133975" cy="1781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361950</xdr:colOff>
          <xdr:row>3</xdr:row>
          <xdr:rowOff>57150</xdr:rowOff>
        </xdr:from>
        <xdr:to>
          <xdr:col>19</xdr:col>
          <xdr:colOff>219075</xdr:colOff>
          <xdr:row>5</xdr:row>
          <xdr:rowOff>133350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10</xdr:col>
      <xdr:colOff>238124</xdr:colOff>
      <xdr:row>27</xdr:row>
      <xdr:rowOff>42862</xdr:rowOff>
    </xdr:from>
    <xdr:to>
      <xdr:col>21</xdr:col>
      <xdr:colOff>466725</xdr:colOff>
      <xdr:row>41</xdr:row>
      <xdr:rowOff>119062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3.w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6"/>
  <sheetViews>
    <sheetView topLeftCell="A7" workbookViewId="0">
      <selection activeCell="O21" sqref="O21"/>
    </sheetView>
  </sheetViews>
  <sheetFormatPr defaultRowHeight="15" x14ac:dyDescent="0.25"/>
  <cols>
    <col min="2" max="2" width="9.7109375" bestFit="1" customWidth="1"/>
    <col min="4" max="4" width="11.7109375" customWidth="1"/>
    <col min="5" max="5" width="13.28515625" customWidth="1"/>
    <col min="8" max="8" width="14.140625" customWidth="1"/>
  </cols>
  <sheetData>
    <row r="2" spans="2:15" x14ac:dyDescent="0.25">
      <c r="E2" s="2" t="s">
        <v>0</v>
      </c>
      <c r="F2" s="2">
        <v>7</v>
      </c>
      <c r="G2" s="3" t="s">
        <v>1</v>
      </c>
      <c r="H2" s="3">
        <f>6.28/$F$2</f>
        <v>0.89714285714285713</v>
      </c>
      <c r="I2" t="s">
        <v>3</v>
      </c>
      <c r="J2">
        <f>9.81/(6.28)*F2</f>
        <v>10.934713375796179</v>
      </c>
      <c r="K2" t="s">
        <v>4</v>
      </c>
      <c r="L2">
        <f>9.81/6.28*F2^2</f>
        <v>76.54299363057325</v>
      </c>
    </row>
    <row r="3" spans="2:15" x14ac:dyDescent="0.25">
      <c r="O3" s="1"/>
    </row>
    <row r="4" spans="2:15" x14ac:dyDescent="0.25">
      <c r="B4" s="2" t="s">
        <v>10</v>
      </c>
      <c r="D4" t="s">
        <v>7</v>
      </c>
      <c r="E4" t="s">
        <v>6</v>
      </c>
      <c r="F4" t="s">
        <v>8</v>
      </c>
      <c r="G4" t="s">
        <v>9</v>
      </c>
      <c r="H4" t="s">
        <v>11</v>
      </c>
      <c r="I4" t="s">
        <v>5</v>
      </c>
      <c r="J4" t="s">
        <v>2</v>
      </c>
      <c r="K4" t="s">
        <v>12</v>
      </c>
      <c r="L4" t="s">
        <v>13</v>
      </c>
      <c r="O4" s="1"/>
    </row>
    <row r="5" spans="2:15" x14ac:dyDescent="0.25">
      <c r="B5" s="2">
        <f>100</f>
        <v>100</v>
      </c>
      <c r="D5">
        <f>($H$2^2*B5/9.81)</f>
        <v>8.2045393080779725</v>
      </c>
      <c r="E5">
        <f>D5^2</f>
        <v>67.31446525779657</v>
      </c>
      <c r="F5">
        <f>D5/(1+0.66666*D5+0.355555*D5^2+0.16084656*D5^3+0.063209876*D5^4)</f>
        <v>2.0225382279000226E-2</v>
      </c>
      <c r="G5">
        <f>E5+F5</f>
        <v>67.334690640075564</v>
      </c>
      <c r="H5">
        <f>(G5^0.5)/B5</f>
        <v>8.2057717882034448E-2</v>
      </c>
      <c r="I5" s="6">
        <f>6.28/H5</f>
        <v>76.531497122891963</v>
      </c>
      <c r="J5" s="6">
        <f>I5/$F$2</f>
        <v>10.933071017555994</v>
      </c>
      <c r="K5" s="5">
        <f>SQRT(9.8*B5)</f>
        <v>31.304951684997057</v>
      </c>
      <c r="L5" s="5">
        <f>9.81/6.28*$F$2</f>
        <v>10.934713375796179</v>
      </c>
      <c r="O5" s="1"/>
    </row>
    <row r="6" spans="2:15" x14ac:dyDescent="0.25">
      <c r="B6" s="2">
        <f>90</f>
        <v>90</v>
      </c>
      <c r="D6">
        <f t="shared" ref="D6:D7" si="0">($H$2^2*B6/9.81)</f>
        <v>7.384085377270174</v>
      </c>
      <c r="E6">
        <f t="shared" ref="E6:E36" si="1">D6^2</f>
        <v>54.524716858815211</v>
      </c>
      <c r="F6">
        <f t="shared" ref="F6:F7" si="2">D6/(1+0.66666*D6+0.355555*D6^2+0.16084656*D6^3+0.063209876*D6^4)</f>
        <v>2.6562610208510855E-2</v>
      </c>
      <c r="G6">
        <f t="shared" ref="G6:G7" si="3">E6+F6</f>
        <v>54.551279469023719</v>
      </c>
      <c r="H6">
        <f t="shared" ref="H6:H7" si="4">(G6^0.5)/B6</f>
        <v>8.2065375526913287E-2</v>
      </c>
      <c r="I6" s="6">
        <f t="shared" ref="I6:I36" si="5">6.28/H6</f>
        <v>76.524355852615074</v>
      </c>
      <c r="J6" s="6">
        <f t="shared" ref="J6:J36" si="6">I6/$F$2</f>
        <v>10.932050836087868</v>
      </c>
      <c r="K6" s="5"/>
      <c r="L6" s="5">
        <f t="shared" ref="L6:L20" si="7">9.81/6.28*$F$2</f>
        <v>10.934713375796179</v>
      </c>
      <c r="O6" s="1"/>
    </row>
    <row r="7" spans="2:15" x14ac:dyDescent="0.25">
      <c r="B7" s="2">
        <f>80</f>
        <v>80</v>
      </c>
      <c r="D7">
        <f t="shared" si="0"/>
        <v>6.5636314464623773</v>
      </c>
      <c r="E7">
        <f t="shared" si="1"/>
        <v>43.0812577649898</v>
      </c>
      <c r="F7">
        <f t="shared" si="2"/>
        <v>3.5770440585935044E-2</v>
      </c>
      <c r="G7">
        <f t="shared" si="3"/>
        <v>43.117028205575735</v>
      </c>
      <c r="H7">
        <f t="shared" si="4"/>
        <v>8.2079447227190863E-2</v>
      </c>
      <c r="I7" s="6">
        <f t="shared" si="5"/>
        <v>76.511236517192259</v>
      </c>
      <c r="J7" s="6">
        <f t="shared" si="6"/>
        <v>10.93017664531318</v>
      </c>
      <c r="K7" s="5"/>
      <c r="L7" s="5">
        <f t="shared" si="7"/>
        <v>10.934713375796179</v>
      </c>
    </row>
    <row r="8" spans="2:15" x14ac:dyDescent="0.25">
      <c r="B8" s="2">
        <f>70</f>
        <v>70</v>
      </c>
      <c r="D8">
        <f t="shared" ref="D8:D33" si="8">($H$2^2*B8/9.81)</f>
        <v>5.7431775156545797</v>
      </c>
      <c r="E8">
        <f t="shared" si="1"/>
        <v>32.984087976320311</v>
      </c>
      <c r="F8">
        <f t="shared" ref="F8:F33" si="9">D8/(1+0.66666*D8+0.355555*D8^2+0.16084656*D8^3+0.063209876*D8^4)</f>
        <v>4.959766741637598E-2</v>
      </c>
      <c r="G8">
        <f t="shared" ref="G8:G33" si="10">E8+F8</f>
        <v>33.033685643736689</v>
      </c>
      <c r="H8">
        <f t="shared" ref="H8:H33" si="11">(G8^0.5)/B8</f>
        <v>8.21070551093009E-2</v>
      </c>
      <c r="I8" s="6">
        <f t="shared" si="5"/>
        <v>76.485510187158283</v>
      </c>
      <c r="J8" s="6">
        <f t="shared" si="6"/>
        <v>10.926501455308326</v>
      </c>
      <c r="K8" s="5"/>
      <c r="L8" s="5">
        <f t="shared" si="7"/>
        <v>10.934713375796179</v>
      </c>
    </row>
    <row r="9" spans="2:15" x14ac:dyDescent="0.25">
      <c r="B9" s="2">
        <f>60</f>
        <v>60</v>
      </c>
      <c r="D9">
        <f t="shared" si="8"/>
        <v>4.9227235848467821</v>
      </c>
      <c r="E9">
        <f t="shared" si="1"/>
        <v>24.233207492806752</v>
      </c>
      <c r="F9">
        <f t="shared" si="9"/>
        <v>7.1131614646094826E-2</v>
      </c>
      <c r="G9">
        <f t="shared" si="10"/>
        <v>24.304339107452847</v>
      </c>
      <c r="H9">
        <f t="shared" si="11"/>
        <v>8.216571856696557E-2</v>
      </c>
      <c r="I9" s="6">
        <f t="shared" si="5"/>
        <v>76.43090220018901</v>
      </c>
      <c r="J9" s="6">
        <f t="shared" si="6"/>
        <v>10.918700314312716</v>
      </c>
      <c r="K9" s="5"/>
      <c r="L9" s="5">
        <f t="shared" si="7"/>
        <v>10.934713375796179</v>
      </c>
    </row>
    <row r="10" spans="2:15" x14ac:dyDescent="0.25">
      <c r="B10" s="2">
        <f>B9-5</f>
        <v>55</v>
      </c>
      <c r="D10">
        <f t="shared" si="8"/>
        <v>4.5124966194428842</v>
      </c>
      <c r="E10">
        <f t="shared" si="1"/>
        <v>20.362625740483459</v>
      </c>
      <c r="F10">
        <f t="shared" si="9"/>
        <v>8.6384982126521168E-2</v>
      </c>
      <c r="G10">
        <f t="shared" si="10"/>
        <v>20.44901072260998</v>
      </c>
      <c r="H10">
        <f t="shared" si="11"/>
        <v>8.221924072055431E-2</v>
      </c>
      <c r="I10" s="6">
        <f t="shared" si="5"/>
        <v>76.381148073896512</v>
      </c>
      <c r="J10" s="6">
        <f t="shared" si="6"/>
        <v>10.911592581985216</v>
      </c>
      <c r="K10" s="5"/>
      <c r="L10" s="5">
        <f t="shared" si="7"/>
        <v>10.934713375796179</v>
      </c>
    </row>
    <row r="11" spans="2:15" x14ac:dyDescent="0.25">
      <c r="B11" s="2">
        <f t="shared" ref="B11:B17" si="12">B10-5</f>
        <v>50</v>
      </c>
      <c r="D11">
        <f t="shared" si="8"/>
        <v>4.1022696540389862</v>
      </c>
      <c r="E11">
        <f t="shared" si="1"/>
        <v>16.828616314449143</v>
      </c>
      <c r="F11">
        <f t="shared" si="9"/>
        <v>0.10593712079018075</v>
      </c>
      <c r="G11">
        <f t="shared" si="10"/>
        <v>16.934553435239323</v>
      </c>
      <c r="H11">
        <f t="shared" si="11"/>
        <v>8.2303228211873497E-2</v>
      </c>
      <c r="I11" s="6">
        <f t="shared" si="5"/>
        <v>76.303203852871647</v>
      </c>
      <c r="J11" s="6">
        <f t="shared" si="6"/>
        <v>10.900457693267379</v>
      </c>
      <c r="K11" s="5"/>
      <c r="L11" s="5">
        <f t="shared" si="7"/>
        <v>10.934713375796179</v>
      </c>
    </row>
    <row r="12" spans="2:15" x14ac:dyDescent="0.25">
      <c r="B12" s="2">
        <f t="shared" si="12"/>
        <v>45</v>
      </c>
      <c r="D12">
        <f t="shared" si="8"/>
        <v>3.692042688635087</v>
      </c>
      <c r="E12">
        <f t="shared" si="1"/>
        <v>13.631179214703803</v>
      </c>
      <c r="F12">
        <f t="shared" si="9"/>
        <v>0.13116608272171243</v>
      </c>
      <c r="G12">
        <f t="shared" si="10"/>
        <v>13.762345297425515</v>
      </c>
      <c r="H12">
        <f t="shared" si="11"/>
        <v>8.243918910301834E-2</v>
      </c>
      <c r="I12" s="6">
        <f t="shared" si="5"/>
        <v>76.177362590895143</v>
      </c>
      <c r="J12" s="6">
        <f t="shared" si="6"/>
        <v>10.882480370127878</v>
      </c>
      <c r="K12" s="5"/>
      <c r="L12" s="5">
        <f t="shared" si="7"/>
        <v>10.934713375796179</v>
      </c>
    </row>
    <row r="13" spans="2:15" x14ac:dyDescent="0.25">
      <c r="B13" s="2">
        <f t="shared" si="12"/>
        <v>40</v>
      </c>
      <c r="D13">
        <f t="shared" si="8"/>
        <v>3.2818157232311886</v>
      </c>
      <c r="E13">
        <f t="shared" si="1"/>
        <v>10.77031444124745</v>
      </c>
      <c r="F13">
        <f t="shared" si="9"/>
        <v>0.16380468481230831</v>
      </c>
      <c r="G13">
        <f t="shared" si="10"/>
        <v>10.934119126059759</v>
      </c>
      <c r="H13">
        <f t="shared" si="11"/>
        <v>8.2666948980758631E-2</v>
      </c>
      <c r="I13" s="6">
        <f t="shared" si="5"/>
        <v>75.967482499707572</v>
      </c>
      <c r="J13" s="6">
        <f t="shared" si="6"/>
        <v>10.852497499958224</v>
      </c>
      <c r="K13" s="5"/>
      <c r="L13" s="5">
        <f t="shared" si="7"/>
        <v>10.934713375796179</v>
      </c>
    </row>
    <row r="14" spans="2:15" x14ac:dyDescent="0.25">
      <c r="B14" s="2">
        <f t="shared" si="12"/>
        <v>35</v>
      </c>
      <c r="D14">
        <f t="shared" si="8"/>
        <v>2.8715887578272898</v>
      </c>
      <c r="E14">
        <f t="shared" si="1"/>
        <v>8.2460219940800776</v>
      </c>
      <c r="F14">
        <f t="shared" si="9"/>
        <v>0.20580325756051021</v>
      </c>
      <c r="G14">
        <f t="shared" si="10"/>
        <v>8.4518252516405887</v>
      </c>
      <c r="H14">
        <f t="shared" si="11"/>
        <v>8.306292304640335E-2</v>
      </c>
      <c r="I14" s="6">
        <f t="shared" si="5"/>
        <v>75.605333519164247</v>
      </c>
      <c r="J14" s="6">
        <f t="shared" si="6"/>
        <v>10.800761931309179</v>
      </c>
      <c r="K14" s="5"/>
      <c r="L14" s="5">
        <f t="shared" si="7"/>
        <v>10.934713375796179</v>
      </c>
    </row>
    <row r="15" spans="2:15" x14ac:dyDescent="0.25">
      <c r="B15" s="2">
        <f t="shared" si="12"/>
        <v>30</v>
      </c>
      <c r="D15">
        <f t="shared" si="8"/>
        <v>2.461361792423391</v>
      </c>
      <c r="E15">
        <f t="shared" si="1"/>
        <v>6.058301873201688</v>
      </c>
      <c r="F15">
        <f t="shared" si="9"/>
        <v>0.25872480498547457</v>
      </c>
      <c r="G15">
        <f t="shared" si="10"/>
        <v>6.3170266781871627</v>
      </c>
      <c r="H15">
        <f t="shared" si="11"/>
        <v>8.3778986215632081E-2</v>
      </c>
      <c r="I15" s="6">
        <f t="shared" si="5"/>
        <v>74.959130966760654</v>
      </c>
      <c r="J15" s="6">
        <f t="shared" si="6"/>
        <v>10.708447280965808</v>
      </c>
      <c r="K15" s="5"/>
      <c r="L15" s="5">
        <f t="shared" si="7"/>
        <v>10.934713375796179</v>
      </c>
    </row>
    <row r="16" spans="2:15" x14ac:dyDescent="0.25">
      <c r="B16" s="2">
        <f t="shared" si="12"/>
        <v>25</v>
      </c>
      <c r="D16">
        <f t="shared" si="8"/>
        <v>2.0511348270194931</v>
      </c>
      <c r="E16">
        <f t="shared" si="1"/>
        <v>4.2071540786122856</v>
      </c>
      <c r="F16">
        <f t="shared" si="9"/>
        <v>0.3219929204171525</v>
      </c>
      <c r="G16">
        <f t="shared" si="10"/>
        <v>4.5291469990294377</v>
      </c>
      <c r="H16">
        <f t="shared" si="11"/>
        <v>8.5127170741468333E-2</v>
      </c>
      <c r="I16" s="6">
        <f t="shared" si="5"/>
        <v>73.77198073541517</v>
      </c>
      <c r="J16" s="6">
        <f t="shared" si="6"/>
        <v>10.538854390773595</v>
      </c>
      <c r="K16" s="5"/>
      <c r="L16" s="5">
        <f t="shared" si="7"/>
        <v>10.934713375796179</v>
      </c>
    </row>
    <row r="17" spans="2:12" x14ac:dyDescent="0.25">
      <c r="B17" s="2">
        <f t="shared" si="12"/>
        <v>20</v>
      </c>
      <c r="D17">
        <f t="shared" si="8"/>
        <v>1.6409078616155943</v>
      </c>
      <c r="E17">
        <f t="shared" si="1"/>
        <v>2.6925786103118625</v>
      </c>
      <c r="F17">
        <f t="shared" si="9"/>
        <v>0.38882028832436943</v>
      </c>
      <c r="G17">
        <f t="shared" si="10"/>
        <v>3.0813988986362322</v>
      </c>
      <c r="H17">
        <f t="shared" si="11"/>
        <v>8.7769569023611937E-2</v>
      </c>
      <c r="I17" s="6">
        <f t="shared" si="5"/>
        <v>71.550995064252191</v>
      </c>
      <c r="J17" s="6">
        <f t="shared" si="6"/>
        <v>10.221570723464598</v>
      </c>
      <c r="K17" s="5"/>
      <c r="L17" s="5">
        <f t="shared" si="7"/>
        <v>10.934713375796179</v>
      </c>
    </row>
    <row r="18" spans="2:12" x14ac:dyDescent="0.25">
      <c r="B18" s="2">
        <f>B17-1</f>
        <v>19</v>
      </c>
      <c r="D18">
        <f t="shared" si="8"/>
        <v>1.5588624685348145</v>
      </c>
      <c r="E18">
        <f t="shared" si="1"/>
        <v>2.4300521958064554</v>
      </c>
      <c r="F18">
        <f t="shared" si="9"/>
        <v>0.40116712238663593</v>
      </c>
      <c r="G18">
        <f t="shared" si="10"/>
        <v>2.8312193181930914</v>
      </c>
      <c r="H18">
        <f t="shared" si="11"/>
        <v>8.8559092095496589E-2</v>
      </c>
      <c r="I18" s="6">
        <f t="shared" si="5"/>
        <v>70.913102781451741</v>
      </c>
      <c r="J18" s="6">
        <f t="shared" si="6"/>
        <v>10.130443254493105</v>
      </c>
      <c r="K18" s="5"/>
      <c r="L18" s="5">
        <f t="shared" si="7"/>
        <v>10.934713375796179</v>
      </c>
    </row>
    <row r="19" spans="2:12" x14ac:dyDescent="0.25">
      <c r="B19" s="2">
        <f t="shared" ref="B19:B33" si="13">B18-1</f>
        <v>18</v>
      </c>
      <c r="D19">
        <f t="shared" si="8"/>
        <v>1.4768170754540346</v>
      </c>
      <c r="E19">
        <f t="shared" si="1"/>
        <v>2.1809886743526077</v>
      </c>
      <c r="F19">
        <f t="shared" si="9"/>
        <v>0.41266379514501189</v>
      </c>
      <c r="G19">
        <f t="shared" si="10"/>
        <v>2.5936524694976195</v>
      </c>
      <c r="H19">
        <f t="shared" si="11"/>
        <v>8.9471225623095313E-2</v>
      </c>
      <c r="I19" s="6">
        <f t="shared" si="5"/>
        <v>70.190164002614679</v>
      </c>
      <c r="J19" s="6">
        <f t="shared" si="6"/>
        <v>10.027166286087811</v>
      </c>
      <c r="K19" s="5"/>
      <c r="L19" s="5">
        <f t="shared" si="7"/>
        <v>10.934713375796179</v>
      </c>
    </row>
    <row r="20" spans="2:12" x14ac:dyDescent="0.25">
      <c r="B20" s="2">
        <f t="shared" si="13"/>
        <v>17</v>
      </c>
      <c r="D20">
        <f t="shared" si="8"/>
        <v>1.3947716823732552</v>
      </c>
      <c r="E20">
        <f t="shared" si="1"/>
        <v>1.9453880459503208</v>
      </c>
      <c r="F20">
        <f t="shared" si="9"/>
        <v>0.42301861537075408</v>
      </c>
      <c r="G20">
        <f t="shared" si="10"/>
        <v>2.368406661321075</v>
      </c>
      <c r="H20">
        <f t="shared" si="11"/>
        <v>9.0527226616617676E-2</v>
      </c>
      <c r="I20" s="6">
        <f t="shared" si="5"/>
        <v>69.371395045556483</v>
      </c>
      <c r="J20" s="6">
        <f t="shared" si="6"/>
        <v>9.9101992922223552</v>
      </c>
      <c r="K20" s="5"/>
      <c r="L20" s="5">
        <f t="shared" si="7"/>
        <v>10.934713375796179</v>
      </c>
    </row>
    <row r="21" spans="2:12" x14ac:dyDescent="0.25">
      <c r="B21" s="2">
        <f t="shared" si="13"/>
        <v>16</v>
      </c>
      <c r="D21">
        <f t="shared" si="8"/>
        <v>1.3127262892924754</v>
      </c>
      <c r="E21">
        <f t="shared" si="1"/>
        <v>1.7232503105995918</v>
      </c>
      <c r="F21">
        <f t="shared" si="9"/>
        <v>0.43190027461167269</v>
      </c>
      <c r="G21">
        <f t="shared" si="10"/>
        <v>2.1551505852112642</v>
      </c>
      <c r="H21">
        <f t="shared" si="11"/>
        <v>9.1752694638803395E-2</v>
      </c>
      <c r="I21" s="6">
        <f t="shared" si="5"/>
        <v>68.444856303371253</v>
      </c>
      <c r="J21" s="6">
        <f t="shared" si="6"/>
        <v>9.7778366147673221</v>
      </c>
      <c r="K21" s="5"/>
      <c r="L21" s="5"/>
    </row>
    <row r="22" spans="2:12" x14ac:dyDescent="0.25">
      <c r="B22" s="2">
        <f t="shared" si="13"/>
        <v>15</v>
      </c>
      <c r="D22">
        <f t="shared" si="8"/>
        <v>1.2306808962116955</v>
      </c>
      <c r="E22">
        <f t="shared" si="1"/>
        <v>1.514575468300422</v>
      </c>
      <c r="F22">
        <f t="shared" si="9"/>
        <v>0.43893764164297011</v>
      </c>
      <c r="G22">
        <f t="shared" si="10"/>
        <v>1.9535131099433922</v>
      </c>
      <c r="H22">
        <f t="shared" si="11"/>
        <v>9.3178755564974666E-2</v>
      </c>
      <c r="I22" s="6">
        <f t="shared" si="5"/>
        <v>67.397337106749404</v>
      </c>
      <c r="J22" s="6">
        <f t="shared" si="6"/>
        <v>9.6281910152499144</v>
      </c>
      <c r="K22" s="5"/>
      <c r="L22" s="5"/>
    </row>
    <row r="23" spans="2:12" x14ac:dyDescent="0.25">
      <c r="B23" s="2">
        <f t="shared" si="13"/>
        <v>14</v>
      </c>
      <c r="D23">
        <f t="shared" si="8"/>
        <v>1.1486355031309161</v>
      </c>
      <c r="E23">
        <f t="shared" si="1"/>
        <v>1.3193635190528128</v>
      </c>
      <c r="F23">
        <f t="shared" si="9"/>
        <v>0.44372090153068983</v>
      </c>
      <c r="G23">
        <f t="shared" si="10"/>
        <v>1.7630844205835026</v>
      </c>
      <c r="H23">
        <f t="shared" si="11"/>
        <v>9.484370657268959E-2</v>
      </c>
      <c r="I23" s="6">
        <f t="shared" si="5"/>
        <v>66.2141983578733</v>
      </c>
      <c r="J23" s="6">
        <f t="shared" si="6"/>
        <v>9.4591711939819003</v>
      </c>
      <c r="K23" s="5"/>
      <c r="L23" s="5"/>
    </row>
    <row r="24" spans="2:12" x14ac:dyDescent="0.25">
      <c r="B24" s="2">
        <f t="shared" si="13"/>
        <v>13</v>
      </c>
      <c r="D24">
        <f t="shared" si="8"/>
        <v>1.0665901100501363</v>
      </c>
      <c r="E24">
        <f t="shared" si="1"/>
        <v>1.1376144628567617</v>
      </c>
      <c r="F24">
        <f t="shared" si="9"/>
        <v>0.44580425193709655</v>
      </c>
      <c r="G24">
        <f t="shared" si="10"/>
        <v>1.5834187147938583</v>
      </c>
      <c r="H24">
        <f t="shared" si="11"/>
        <v>9.6795358915890001E-2</v>
      </c>
      <c r="I24" s="6">
        <f t="shared" si="5"/>
        <v>64.879143693831281</v>
      </c>
      <c r="J24" s="6">
        <f t="shared" si="6"/>
        <v>9.2684490991187545</v>
      </c>
      <c r="K24" s="5"/>
      <c r="L24" s="5"/>
    </row>
    <row r="25" spans="2:12" x14ac:dyDescent="0.25">
      <c r="B25" s="2">
        <f t="shared" si="13"/>
        <v>12</v>
      </c>
      <c r="D25">
        <f t="shared" si="8"/>
        <v>0.98454471696935653</v>
      </c>
      <c r="E25">
        <f t="shared" si="1"/>
        <v>0.9693282997122703</v>
      </c>
      <c r="F25">
        <f t="shared" si="9"/>
        <v>0.44471028692574421</v>
      </c>
      <c r="G25">
        <f t="shared" si="10"/>
        <v>1.4140385866380145</v>
      </c>
      <c r="H25">
        <f t="shared" si="11"/>
        <v>9.9094462041066825E-2</v>
      </c>
      <c r="I25" s="6">
        <f t="shared" si="5"/>
        <v>63.373874489549543</v>
      </c>
      <c r="J25" s="6">
        <f t="shared" si="6"/>
        <v>9.0534106413642199</v>
      </c>
      <c r="K25" s="5"/>
      <c r="L25" s="5"/>
    </row>
    <row r="26" spans="2:12" x14ac:dyDescent="0.25">
      <c r="B26" s="2">
        <f t="shared" si="13"/>
        <v>11</v>
      </c>
      <c r="D26">
        <f t="shared" si="8"/>
        <v>0.9024993238885769</v>
      </c>
      <c r="E26">
        <f t="shared" si="1"/>
        <v>0.81450502961933846</v>
      </c>
      <c r="F26">
        <f t="shared" si="9"/>
        <v>0.43993607474594537</v>
      </c>
      <c r="G26">
        <f t="shared" si="10"/>
        <v>1.2544411043652839</v>
      </c>
      <c r="H26">
        <f t="shared" si="11"/>
        <v>0.10181985000115913</v>
      </c>
      <c r="I26" s="6">
        <f t="shared" si="5"/>
        <v>61.677560907116913</v>
      </c>
      <c r="J26" s="6">
        <f t="shared" si="6"/>
        <v>8.8110801295881309</v>
      </c>
      <c r="K26" s="5"/>
      <c r="L26" s="5"/>
    </row>
    <row r="27" spans="2:12" x14ac:dyDescent="0.25">
      <c r="B27" s="2">
        <f t="shared" si="13"/>
        <v>10</v>
      </c>
      <c r="D27">
        <f t="shared" si="8"/>
        <v>0.82045393080779716</v>
      </c>
      <c r="E27">
        <f t="shared" si="1"/>
        <v>0.67314465257796563</v>
      </c>
      <c r="F27">
        <f t="shared" si="9"/>
        <v>0.43096077516447162</v>
      </c>
      <c r="G27">
        <f t="shared" si="10"/>
        <v>1.1041054277424371</v>
      </c>
      <c r="H27">
        <f t="shared" si="11"/>
        <v>0.10507642112969193</v>
      </c>
      <c r="I27" s="6">
        <f t="shared" si="5"/>
        <v>59.766024884391804</v>
      </c>
      <c r="J27" s="6">
        <f t="shared" si="6"/>
        <v>8.5380035549131144</v>
      </c>
      <c r="K27" s="5"/>
      <c r="L27" s="5"/>
    </row>
    <row r="28" spans="2:12" x14ac:dyDescent="0.25">
      <c r="B28" s="2">
        <f t="shared" si="13"/>
        <v>9</v>
      </c>
      <c r="D28">
        <f t="shared" si="8"/>
        <v>0.73840853772701731</v>
      </c>
      <c r="E28">
        <f t="shared" si="1"/>
        <v>0.54524716858815192</v>
      </c>
      <c r="F28">
        <f t="shared" si="9"/>
        <v>0.41725445678748269</v>
      </c>
      <c r="G28">
        <f t="shared" si="10"/>
        <v>0.96250162537563466</v>
      </c>
      <c r="H28">
        <f t="shared" si="11"/>
        <v>0.10900796354280075</v>
      </c>
      <c r="I28" s="6">
        <f t="shared" si="5"/>
        <v>57.610469876673086</v>
      </c>
      <c r="J28" s="6">
        <f t="shared" si="6"/>
        <v>8.2300671252390121</v>
      </c>
      <c r="K28" s="5">
        <f>SQRT(9.8*B28)</f>
        <v>9.3914855054991175</v>
      </c>
      <c r="L28" s="5"/>
    </row>
    <row r="29" spans="2:12" x14ac:dyDescent="0.25">
      <c r="B29" s="2">
        <f t="shared" si="13"/>
        <v>8</v>
      </c>
      <c r="D29">
        <f t="shared" si="8"/>
        <v>0.65636314464623768</v>
      </c>
      <c r="E29">
        <f t="shared" si="1"/>
        <v>0.43081257764989794</v>
      </c>
      <c r="F29">
        <f t="shared" si="9"/>
        <v>0.39828758773994605</v>
      </c>
      <c r="G29">
        <f t="shared" si="10"/>
        <v>0.82910016538984399</v>
      </c>
      <c r="H29">
        <f t="shared" si="11"/>
        <v>0.11381867194892195</v>
      </c>
      <c r="I29" s="6">
        <f t="shared" si="5"/>
        <v>55.175481249844985</v>
      </c>
      <c r="J29" s="6">
        <f t="shared" si="6"/>
        <v>7.8822116071207118</v>
      </c>
      <c r="K29" s="5">
        <f t="shared" ref="K29:K33" si="14">SQRT(9.8*B29)</f>
        <v>8.8543774484714621</v>
      </c>
      <c r="L29" s="5"/>
    </row>
    <row r="30" spans="2:12" x14ac:dyDescent="0.25">
      <c r="B30" s="2">
        <f t="shared" si="13"/>
        <v>7</v>
      </c>
      <c r="D30">
        <f t="shared" si="8"/>
        <v>0.57431775156545806</v>
      </c>
      <c r="E30">
        <f t="shared" si="1"/>
        <v>0.3298408797632032</v>
      </c>
      <c r="F30">
        <f t="shared" si="9"/>
        <v>0.37354051425920715</v>
      </c>
      <c r="G30">
        <f t="shared" si="10"/>
        <v>0.70338139402241029</v>
      </c>
      <c r="H30">
        <f t="shared" si="11"/>
        <v>0.11981119449779291</v>
      </c>
      <c r="I30" s="6">
        <f t="shared" si="5"/>
        <v>52.41580326716204</v>
      </c>
      <c r="J30" s="6">
        <f t="shared" si="6"/>
        <v>7.4879718953088625</v>
      </c>
      <c r="K30" s="5">
        <f t="shared" si="14"/>
        <v>8.2825116963394638</v>
      </c>
      <c r="L30" s="5"/>
    </row>
    <row r="31" spans="2:12" x14ac:dyDescent="0.25">
      <c r="B31" s="2">
        <f t="shared" si="13"/>
        <v>6</v>
      </c>
      <c r="D31">
        <f t="shared" si="8"/>
        <v>0.49227235848467826</v>
      </c>
      <c r="E31">
        <f t="shared" si="1"/>
        <v>0.24233207492806758</v>
      </c>
      <c r="F31">
        <f t="shared" si="9"/>
        <v>0.34251214553019138</v>
      </c>
      <c r="G31">
        <f t="shared" si="10"/>
        <v>0.5848442204582589</v>
      </c>
      <c r="H31">
        <f t="shared" si="11"/>
        <v>0.12745851399772082</v>
      </c>
      <c r="I31" s="6">
        <f t="shared" si="5"/>
        <v>49.270933757413005</v>
      </c>
      <c r="J31" s="6">
        <f t="shared" si="6"/>
        <v>7.0387048224875723</v>
      </c>
      <c r="K31" s="5">
        <f t="shared" si="14"/>
        <v>7.6681158050723255</v>
      </c>
      <c r="L31" s="5"/>
    </row>
    <row r="32" spans="2:12" x14ac:dyDescent="0.25">
      <c r="B32" s="2">
        <f t="shared" si="13"/>
        <v>5</v>
      </c>
      <c r="D32">
        <f t="shared" si="8"/>
        <v>0.41022696540389858</v>
      </c>
      <c r="E32">
        <f t="shared" si="1"/>
        <v>0.16828616314449141</v>
      </c>
      <c r="F32">
        <f t="shared" si="9"/>
        <v>0.3047270618822796</v>
      </c>
      <c r="G32">
        <f t="shared" si="10"/>
        <v>0.47301322502677101</v>
      </c>
      <c r="H32">
        <f t="shared" si="11"/>
        <v>0.13755191384008744</v>
      </c>
      <c r="I32" s="6">
        <f t="shared" si="5"/>
        <v>45.655489805113774</v>
      </c>
      <c r="J32" s="6">
        <f t="shared" si="6"/>
        <v>6.5222128293019681</v>
      </c>
      <c r="K32" s="5">
        <f t="shared" si="14"/>
        <v>7</v>
      </c>
      <c r="L32" s="5"/>
    </row>
    <row r="33" spans="2:12" x14ac:dyDescent="0.25">
      <c r="B33" s="2">
        <f t="shared" si="13"/>
        <v>4</v>
      </c>
      <c r="D33">
        <f t="shared" si="8"/>
        <v>0.32818157232311884</v>
      </c>
      <c r="E33">
        <f t="shared" si="1"/>
        <v>0.10770314441247449</v>
      </c>
      <c r="F33">
        <f t="shared" si="9"/>
        <v>0.25974038098661356</v>
      </c>
      <c r="G33">
        <f t="shared" si="10"/>
        <v>0.36744352539908803</v>
      </c>
      <c r="H33">
        <f t="shared" si="11"/>
        <v>0.15154280034842632</v>
      </c>
      <c r="I33" s="6">
        <f t="shared" si="5"/>
        <v>41.440437853603477</v>
      </c>
      <c r="J33" s="6">
        <f t="shared" si="6"/>
        <v>5.9200625505147828</v>
      </c>
      <c r="K33" s="5">
        <f t="shared" si="14"/>
        <v>6.2609903369994111</v>
      </c>
      <c r="L33" s="5"/>
    </row>
    <row r="34" spans="2:12" x14ac:dyDescent="0.25">
      <c r="B34" s="2">
        <f t="shared" ref="B34:B36" si="15">B33-1</f>
        <v>3</v>
      </c>
      <c r="D34">
        <f t="shared" ref="D34:D36" si="16">($H$2^2*B34/9.81)</f>
        <v>0.24613617924233913</v>
      </c>
      <c r="E34">
        <f t="shared" si="1"/>
        <v>6.0583018732016894E-2</v>
      </c>
      <c r="F34">
        <f t="shared" ref="F34:F36" si="17">D34/(1+0.66666*D34+0.355555*D34^2+0.16084656*D34^3+0.063209876*D34^4)</f>
        <v>0.20713996210789049</v>
      </c>
      <c r="G34">
        <f t="shared" ref="G34:G36" si="18">E34+F34</f>
        <v>0.26772298083990737</v>
      </c>
      <c r="H34">
        <f t="shared" ref="H34:H36" si="19">(G34^0.5)/B34</f>
        <v>0.17247318015013469</v>
      </c>
      <c r="I34" s="6">
        <f t="shared" si="5"/>
        <v>36.411458259964697</v>
      </c>
      <c r="J34" s="6">
        <f t="shared" si="6"/>
        <v>5.2016368942806706</v>
      </c>
      <c r="K34" s="5">
        <f t="shared" ref="K34:K36" si="20">SQRT(9.8*B34)</f>
        <v>5.4221766846903838</v>
      </c>
      <c r="L34" s="5"/>
    </row>
    <row r="35" spans="2:12" x14ac:dyDescent="0.25">
      <c r="B35" s="2">
        <f t="shared" si="15"/>
        <v>2</v>
      </c>
      <c r="D35">
        <f t="shared" si="16"/>
        <v>0.16409078616155942</v>
      </c>
      <c r="E35">
        <f t="shared" si="1"/>
        <v>2.6925786103118621E-2</v>
      </c>
      <c r="F35">
        <f t="shared" si="17"/>
        <v>0.14654589374200752</v>
      </c>
      <c r="G35">
        <f t="shared" si="18"/>
        <v>0.17347167984512615</v>
      </c>
      <c r="H35">
        <f t="shared" si="19"/>
        <v>0.20824965776990256</v>
      </c>
      <c r="I35" s="6">
        <f t="shared" si="5"/>
        <v>30.156111982372831</v>
      </c>
      <c r="J35" s="6">
        <f t="shared" si="6"/>
        <v>4.3080159974818333</v>
      </c>
      <c r="K35" s="5">
        <f t="shared" si="20"/>
        <v>4.4271887242357311</v>
      </c>
      <c r="L35" s="5"/>
    </row>
    <row r="36" spans="2:12" x14ac:dyDescent="0.25">
      <c r="B36" s="2">
        <f t="shared" si="15"/>
        <v>1</v>
      </c>
      <c r="D36">
        <f t="shared" si="16"/>
        <v>8.204539308077971E-2</v>
      </c>
      <c r="E36">
        <f t="shared" si="1"/>
        <v>6.7314465257796554E-3</v>
      </c>
      <c r="F36">
        <f t="shared" si="17"/>
        <v>7.7607671677522791E-2</v>
      </c>
      <c r="G36">
        <f t="shared" si="18"/>
        <v>8.4339118203302449E-2</v>
      </c>
      <c r="H36">
        <f t="shared" si="19"/>
        <v>0.29041198013047337</v>
      </c>
      <c r="I36" s="6">
        <f t="shared" si="5"/>
        <v>21.624452259781382</v>
      </c>
      <c r="J36" s="6">
        <f t="shared" si="6"/>
        <v>3.0892074656830544</v>
      </c>
      <c r="K36" s="5">
        <f t="shared" si="20"/>
        <v>3.1304951684997055</v>
      </c>
      <c r="L36" s="5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36"/>
  <sheetViews>
    <sheetView tabSelected="1" topLeftCell="D20" workbookViewId="0">
      <selection activeCell="B5" sqref="B5:B36"/>
    </sheetView>
  </sheetViews>
  <sheetFormatPr defaultRowHeight="15" x14ac:dyDescent="0.25"/>
  <cols>
    <col min="4" max="4" width="11.140625" customWidth="1"/>
    <col min="5" max="5" width="11.5703125" customWidth="1"/>
    <col min="6" max="6" width="11" customWidth="1"/>
    <col min="12" max="12" width="10.28515625" customWidth="1"/>
    <col min="14" max="14" width="11.140625" customWidth="1"/>
  </cols>
  <sheetData>
    <row r="2" spans="2:14" x14ac:dyDescent="0.25">
      <c r="C2" s="7"/>
      <c r="D2" s="7"/>
      <c r="E2" s="8" t="s">
        <v>0</v>
      </c>
      <c r="F2" s="8">
        <v>7</v>
      </c>
      <c r="G2" t="s">
        <v>1</v>
      </c>
      <c r="H2">
        <f>6.28/$F$2</f>
        <v>0.89714285714285713</v>
      </c>
      <c r="I2" t="s">
        <v>3</v>
      </c>
      <c r="J2">
        <f>9.81/(6.28)*F2</f>
        <v>10.934713375796179</v>
      </c>
      <c r="K2" t="s">
        <v>4</v>
      </c>
      <c r="L2">
        <f>9.81/6.28*F2^2</f>
        <v>76.54299363057325</v>
      </c>
    </row>
    <row r="3" spans="2:14" x14ac:dyDescent="0.25">
      <c r="C3" s="7"/>
      <c r="D3" s="9"/>
      <c r="E3" s="9"/>
      <c r="F3" s="10"/>
      <c r="G3" s="3"/>
    </row>
    <row r="4" spans="2:14" x14ac:dyDescent="0.25">
      <c r="B4" t="s">
        <v>10</v>
      </c>
      <c r="C4" s="7"/>
      <c r="D4" s="7" t="s">
        <v>7</v>
      </c>
      <c r="E4" s="7" t="s">
        <v>6</v>
      </c>
      <c r="F4" s="7" t="s">
        <v>8</v>
      </c>
      <c r="G4" t="s">
        <v>9</v>
      </c>
      <c r="H4" t="s">
        <v>11</v>
      </c>
      <c r="I4" t="s">
        <v>5</v>
      </c>
      <c r="J4" t="s">
        <v>2</v>
      </c>
      <c r="L4" t="s">
        <v>16</v>
      </c>
      <c r="M4" t="s">
        <v>17</v>
      </c>
      <c r="N4" t="s">
        <v>14</v>
      </c>
    </row>
    <row r="5" spans="2:14" x14ac:dyDescent="0.25">
      <c r="B5">
        <f>100</f>
        <v>100</v>
      </c>
      <c r="D5">
        <f>($H$2^2*B5/9.81)</f>
        <v>8.2045393080779725</v>
      </c>
      <c r="E5">
        <f>D5^2</f>
        <v>67.31446525779657</v>
      </c>
      <c r="F5">
        <f>D5/(1+0.66666*D5+0.355555*D5^2+0.16084656*D5^3+0.063209876*D5^4)</f>
        <v>2.0225382279000226E-2</v>
      </c>
      <c r="G5">
        <f>E5+F5</f>
        <v>67.334690640075564</v>
      </c>
      <c r="H5">
        <f>(G5^0.5)/B5</f>
        <v>8.2057717882034448E-2</v>
      </c>
      <c r="I5">
        <f>6.28/H5</f>
        <v>76.531497122891963</v>
      </c>
      <c r="J5">
        <f>I5/$F$2</f>
        <v>10.933071017555994</v>
      </c>
      <c r="L5">
        <f>0.5*(1+2*H5*B5/(SINH(2*H5*B5)))</f>
        <v>0.50000122378919798</v>
      </c>
      <c r="M5" s="4">
        <f>L5*J5</f>
        <v>5.4665488885522091</v>
      </c>
      <c r="N5">
        <f>SQRT($J$2*0.5/M5)</f>
        <v>1.0000738829490188</v>
      </c>
    </row>
    <row r="6" spans="2:14" x14ac:dyDescent="0.25">
      <c r="B6">
        <f>90</f>
        <v>90</v>
      </c>
      <c r="D6">
        <f t="shared" ref="D6:D36" si="0">($H$2^2*B6/9.81)</f>
        <v>7.384085377270174</v>
      </c>
      <c r="E6">
        <f t="shared" ref="E6:E36" si="1">D6^2</f>
        <v>54.524716858815211</v>
      </c>
      <c r="F6">
        <f t="shared" ref="F6:F36" si="2">D6/(1+0.66666*D6+0.355555*D6^2+0.16084656*D6^3+0.063209876*D6^4)</f>
        <v>2.6562610208510855E-2</v>
      </c>
      <c r="G6">
        <f t="shared" ref="G6:G36" si="3">E6+F6</f>
        <v>54.551279469023719</v>
      </c>
      <c r="H6">
        <f t="shared" ref="H6:H36" si="4">(G6^0.5)/B6</f>
        <v>8.2065375526913287E-2</v>
      </c>
      <c r="I6">
        <f t="shared" ref="I6:I36" si="5">6.28/H6</f>
        <v>76.524355852615074</v>
      </c>
      <c r="J6">
        <f t="shared" ref="J6:J36" si="6">I6/$F$2</f>
        <v>10.932050836087868</v>
      </c>
      <c r="L6">
        <f t="shared" ref="L6:L36" si="7">0.5*(1+2*H6*B6/(SINH(2*H6*B6)))</f>
        <v>0.50000567721461153</v>
      </c>
      <c r="M6" s="4">
        <f t="shared" ref="M6:M36" si="8">L6*J6</f>
        <v>5.4660874816426741</v>
      </c>
      <c r="N6">
        <f t="shared" ref="N6:N36" si="9">SQRT($J$2*0.5/M6)</f>
        <v>1.0001160914998091</v>
      </c>
    </row>
    <row r="7" spans="2:14" x14ac:dyDescent="0.25">
      <c r="B7">
        <f>80</f>
        <v>80</v>
      </c>
      <c r="D7">
        <f t="shared" si="0"/>
        <v>6.5636314464623773</v>
      </c>
      <c r="E7">
        <f t="shared" si="1"/>
        <v>43.0812577649898</v>
      </c>
      <c r="F7">
        <f t="shared" si="2"/>
        <v>3.5770440585935044E-2</v>
      </c>
      <c r="G7">
        <f t="shared" si="3"/>
        <v>43.117028205575735</v>
      </c>
      <c r="H7">
        <f t="shared" si="4"/>
        <v>8.2079447227190863E-2</v>
      </c>
      <c r="I7">
        <f t="shared" si="5"/>
        <v>76.511236517192259</v>
      </c>
      <c r="J7">
        <f t="shared" si="6"/>
        <v>10.93017664531318</v>
      </c>
      <c r="L7">
        <f t="shared" si="7"/>
        <v>0.50002599502528977</v>
      </c>
      <c r="M7" s="4">
        <f t="shared" si="8"/>
        <v>5.4653724528749068</v>
      </c>
      <c r="N7">
        <f t="shared" si="9"/>
        <v>1.0001815114135386</v>
      </c>
    </row>
    <row r="8" spans="2:14" x14ac:dyDescent="0.25">
      <c r="B8">
        <f>70</f>
        <v>70</v>
      </c>
      <c r="D8">
        <f t="shared" si="0"/>
        <v>5.7431775156545797</v>
      </c>
      <c r="E8">
        <f t="shared" si="1"/>
        <v>32.984087976320311</v>
      </c>
      <c r="F8">
        <f t="shared" si="2"/>
        <v>4.959766741637598E-2</v>
      </c>
      <c r="G8">
        <f t="shared" si="3"/>
        <v>33.033685643736689</v>
      </c>
      <c r="H8">
        <f t="shared" si="4"/>
        <v>8.21070551093009E-2</v>
      </c>
      <c r="I8">
        <f t="shared" si="5"/>
        <v>76.485510187158283</v>
      </c>
      <c r="J8">
        <f t="shared" si="6"/>
        <v>10.926501455308326</v>
      </c>
      <c r="L8">
        <f t="shared" si="7"/>
        <v>0.5001170304236604</v>
      </c>
      <c r="M8" s="4">
        <f t="shared" si="8"/>
        <v>5.4645294607486035</v>
      </c>
      <c r="N8">
        <f t="shared" si="9"/>
        <v>1.00025865553275</v>
      </c>
    </row>
    <row r="9" spans="2:14" x14ac:dyDescent="0.25">
      <c r="B9">
        <f>60</f>
        <v>60</v>
      </c>
      <c r="D9">
        <f t="shared" si="0"/>
        <v>4.9227235848467821</v>
      </c>
      <c r="E9">
        <f t="shared" si="1"/>
        <v>24.233207492806752</v>
      </c>
      <c r="F9">
        <f t="shared" si="2"/>
        <v>7.1131614646094826E-2</v>
      </c>
      <c r="G9">
        <f t="shared" si="3"/>
        <v>24.304339107452847</v>
      </c>
      <c r="H9">
        <f t="shared" si="4"/>
        <v>8.216571856696557E-2</v>
      </c>
      <c r="I9">
        <f t="shared" si="5"/>
        <v>76.43090220018901</v>
      </c>
      <c r="J9">
        <f t="shared" si="6"/>
        <v>10.918700314312716</v>
      </c>
      <c r="L9">
        <f t="shared" si="7"/>
        <v>0.5005149650130164</v>
      </c>
      <c r="M9" s="4">
        <f t="shared" si="8"/>
        <v>5.4649729058058405</v>
      </c>
      <c r="N9">
        <f t="shared" si="9"/>
        <v>1.000218072645815</v>
      </c>
    </row>
    <row r="10" spans="2:14" x14ac:dyDescent="0.25">
      <c r="B10">
        <f>B9-5</f>
        <v>55</v>
      </c>
      <c r="D10">
        <f t="shared" si="0"/>
        <v>4.5124966194428842</v>
      </c>
      <c r="E10">
        <f t="shared" si="1"/>
        <v>20.362625740483459</v>
      </c>
      <c r="F10">
        <f t="shared" si="2"/>
        <v>8.6384982126521168E-2</v>
      </c>
      <c r="G10">
        <f t="shared" si="3"/>
        <v>20.44901072260998</v>
      </c>
      <c r="H10">
        <f t="shared" si="4"/>
        <v>8.221924072055431E-2</v>
      </c>
      <c r="I10">
        <f t="shared" si="5"/>
        <v>76.381148073896512</v>
      </c>
      <c r="J10">
        <f t="shared" si="6"/>
        <v>10.911592581985216</v>
      </c>
      <c r="L10">
        <f t="shared" si="7"/>
        <v>0.50106796316172153</v>
      </c>
      <c r="M10" s="4">
        <f t="shared" si="8"/>
        <v>5.4674494699058824</v>
      </c>
      <c r="N10">
        <f t="shared" si="9"/>
        <v>0.9999915150197608</v>
      </c>
    </row>
    <row r="11" spans="2:14" x14ac:dyDescent="0.25">
      <c r="B11">
        <f t="shared" ref="B11:B17" si="10">B10-5</f>
        <v>50</v>
      </c>
      <c r="D11">
        <f t="shared" si="0"/>
        <v>4.1022696540389862</v>
      </c>
      <c r="E11">
        <f t="shared" si="1"/>
        <v>16.828616314449143</v>
      </c>
      <c r="F11">
        <f t="shared" si="2"/>
        <v>0.10593712079018075</v>
      </c>
      <c r="G11">
        <f t="shared" si="3"/>
        <v>16.934553435239323</v>
      </c>
      <c r="H11">
        <f t="shared" si="4"/>
        <v>8.2303228211873497E-2</v>
      </c>
      <c r="I11">
        <f t="shared" si="5"/>
        <v>76.303203852871647</v>
      </c>
      <c r="J11">
        <f t="shared" si="6"/>
        <v>10.900457693267379</v>
      </c>
      <c r="L11">
        <f t="shared" si="7"/>
        <v>0.50219297214514291</v>
      </c>
      <c r="M11" s="4">
        <f t="shared" si="8"/>
        <v>5.4741332467243335</v>
      </c>
      <c r="N11">
        <f t="shared" si="9"/>
        <v>0.99938084651620829</v>
      </c>
    </row>
    <row r="12" spans="2:14" x14ac:dyDescent="0.25">
      <c r="B12">
        <f t="shared" si="10"/>
        <v>45</v>
      </c>
      <c r="D12">
        <f t="shared" si="0"/>
        <v>3.692042688635087</v>
      </c>
      <c r="E12">
        <f t="shared" si="1"/>
        <v>13.631179214703803</v>
      </c>
      <c r="F12">
        <f t="shared" si="2"/>
        <v>0.13116608272171243</v>
      </c>
      <c r="G12">
        <f t="shared" si="3"/>
        <v>13.762345297425515</v>
      </c>
      <c r="H12">
        <f t="shared" si="4"/>
        <v>8.243918910301834E-2</v>
      </c>
      <c r="I12">
        <f t="shared" si="5"/>
        <v>76.177362590895143</v>
      </c>
      <c r="J12">
        <f t="shared" si="6"/>
        <v>10.882480370127878</v>
      </c>
      <c r="L12">
        <f t="shared" si="7"/>
        <v>0.5044475079591918</v>
      </c>
      <c r="M12" s="4">
        <f t="shared" si="8"/>
        <v>5.4896401031258311</v>
      </c>
      <c r="N12">
        <f t="shared" si="9"/>
        <v>0.99796834820710945</v>
      </c>
    </row>
    <row r="13" spans="2:14" x14ac:dyDescent="0.25">
      <c r="B13">
        <f t="shared" si="10"/>
        <v>40</v>
      </c>
      <c r="D13">
        <f t="shared" si="0"/>
        <v>3.2818157232311886</v>
      </c>
      <c r="E13">
        <f t="shared" si="1"/>
        <v>10.77031444124745</v>
      </c>
      <c r="F13">
        <f t="shared" si="2"/>
        <v>0.16380468481230831</v>
      </c>
      <c r="G13">
        <f t="shared" si="3"/>
        <v>10.934119126059759</v>
      </c>
      <c r="H13">
        <f t="shared" si="4"/>
        <v>8.2666948980758631E-2</v>
      </c>
      <c r="I13">
        <f t="shared" si="5"/>
        <v>75.967482499707572</v>
      </c>
      <c r="J13">
        <f t="shared" si="6"/>
        <v>10.852497499958224</v>
      </c>
      <c r="L13">
        <f t="shared" si="7"/>
        <v>0.50887725502684289</v>
      </c>
      <c r="M13" s="4">
        <f t="shared" si="8"/>
        <v>5.5225891379644159</v>
      </c>
      <c r="N13">
        <f t="shared" si="9"/>
        <v>0.99498684030954287</v>
      </c>
    </row>
    <row r="14" spans="2:14" x14ac:dyDescent="0.25">
      <c r="B14">
        <f t="shared" si="10"/>
        <v>35</v>
      </c>
      <c r="D14">
        <f t="shared" si="0"/>
        <v>2.8715887578272898</v>
      </c>
      <c r="E14">
        <f t="shared" si="1"/>
        <v>8.2460219940800776</v>
      </c>
      <c r="F14">
        <f t="shared" si="2"/>
        <v>0.20580325756051021</v>
      </c>
      <c r="G14">
        <f t="shared" si="3"/>
        <v>8.4518252516405887</v>
      </c>
      <c r="H14">
        <f t="shared" si="4"/>
        <v>8.306292304640335E-2</v>
      </c>
      <c r="I14">
        <f t="shared" si="5"/>
        <v>75.605333519164247</v>
      </c>
      <c r="J14">
        <f t="shared" si="6"/>
        <v>10.800761931309179</v>
      </c>
      <c r="L14">
        <f t="shared" si="7"/>
        <v>0.51735182978940164</v>
      </c>
      <c r="M14" s="4">
        <f t="shared" si="8"/>
        <v>5.5877939482825152</v>
      </c>
      <c r="N14">
        <f t="shared" si="9"/>
        <v>0.98916447921390838</v>
      </c>
    </row>
    <row r="15" spans="2:14" x14ac:dyDescent="0.25">
      <c r="B15">
        <f t="shared" si="10"/>
        <v>30</v>
      </c>
      <c r="D15">
        <f t="shared" si="0"/>
        <v>2.461361792423391</v>
      </c>
      <c r="E15">
        <f t="shared" si="1"/>
        <v>6.058301873201688</v>
      </c>
      <c r="F15">
        <f t="shared" si="2"/>
        <v>0.25872480498547457</v>
      </c>
      <c r="G15">
        <f t="shared" si="3"/>
        <v>6.3170266781871627</v>
      </c>
      <c r="H15">
        <f t="shared" si="4"/>
        <v>8.3778986215632081E-2</v>
      </c>
      <c r="I15">
        <f t="shared" si="5"/>
        <v>74.959130966760654</v>
      </c>
      <c r="J15">
        <f t="shared" si="6"/>
        <v>10.708447280965808</v>
      </c>
      <c r="L15">
        <f t="shared" si="7"/>
        <v>0.5329776691801722</v>
      </c>
      <c r="M15" s="4">
        <f t="shared" si="8"/>
        <v>5.7073632723479095</v>
      </c>
      <c r="N15">
        <f t="shared" si="9"/>
        <v>0.97874813137156158</v>
      </c>
    </row>
    <row r="16" spans="2:14" x14ac:dyDescent="0.25">
      <c r="B16">
        <f t="shared" si="10"/>
        <v>25</v>
      </c>
      <c r="D16">
        <f t="shared" si="0"/>
        <v>2.0511348270194931</v>
      </c>
      <c r="E16">
        <f t="shared" si="1"/>
        <v>4.2071540786122856</v>
      </c>
      <c r="F16">
        <f t="shared" si="2"/>
        <v>0.3219929204171525</v>
      </c>
      <c r="G16">
        <f t="shared" si="3"/>
        <v>4.5291469990294377</v>
      </c>
      <c r="H16">
        <f t="shared" si="4"/>
        <v>8.5127170741468333E-2</v>
      </c>
      <c r="I16">
        <f t="shared" si="5"/>
        <v>73.77198073541517</v>
      </c>
      <c r="J16">
        <f t="shared" si="6"/>
        <v>10.538854390773595</v>
      </c>
      <c r="L16">
        <f t="shared" si="7"/>
        <v>0.56034099059874265</v>
      </c>
      <c r="M16" s="4">
        <f t="shared" si="8"/>
        <v>5.9053521091019849</v>
      </c>
      <c r="N16">
        <f t="shared" si="9"/>
        <v>0.96220100269890962</v>
      </c>
    </row>
    <row r="17" spans="2:14" x14ac:dyDescent="0.25">
      <c r="B17">
        <f t="shared" si="10"/>
        <v>20</v>
      </c>
      <c r="D17">
        <f t="shared" si="0"/>
        <v>1.6409078616155943</v>
      </c>
      <c r="E17">
        <f t="shared" si="1"/>
        <v>2.6925786103118625</v>
      </c>
      <c r="F17">
        <f t="shared" si="2"/>
        <v>0.38882028832436943</v>
      </c>
      <c r="G17">
        <f t="shared" si="3"/>
        <v>3.0813988986362322</v>
      </c>
      <c r="H17">
        <f t="shared" si="4"/>
        <v>8.7769569023611937E-2</v>
      </c>
      <c r="I17">
        <f t="shared" si="5"/>
        <v>71.550995064252191</v>
      </c>
      <c r="J17">
        <f t="shared" si="6"/>
        <v>10.221570723464598</v>
      </c>
      <c r="L17">
        <f t="shared" si="7"/>
        <v>0.60497312501974687</v>
      </c>
      <c r="M17" s="4">
        <f t="shared" si="8"/>
        <v>6.1837755831847332</v>
      </c>
      <c r="N17">
        <f t="shared" si="9"/>
        <v>0.94029005745014138</v>
      </c>
    </row>
    <row r="18" spans="2:14" x14ac:dyDescent="0.25">
      <c r="B18">
        <f>B17-1</f>
        <v>19</v>
      </c>
      <c r="D18">
        <f t="shared" si="0"/>
        <v>1.5588624685348145</v>
      </c>
      <c r="E18">
        <f t="shared" si="1"/>
        <v>2.4300521958064554</v>
      </c>
      <c r="F18">
        <f t="shared" si="2"/>
        <v>0.40116712238663593</v>
      </c>
      <c r="G18">
        <f t="shared" si="3"/>
        <v>2.8312193181930914</v>
      </c>
      <c r="H18">
        <f t="shared" si="4"/>
        <v>8.8559092095496589E-2</v>
      </c>
      <c r="I18">
        <f t="shared" si="5"/>
        <v>70.913102781451741</v>
      </c>
      <c r="J18">
        <f t="shared" si="6"/>
        <v>10.130443254493105</v>
      </c>
      <c r="L18">
        <f t="shared" si="7"/>
        <v>0.61642011812603126</v>
      </c>
      <c r="M18" s="4">
        <f t="shared" si="8"/>
        <v>6.2446090276036967</v>
      </c>
      <c r="N18">
        <f t="shared" si="9"/>
        <v>0.93569881121415865</v>
      </c>
    </row>
    <row r="19" spans="2:14" x14ac:dyDescent="0.25">
      <c r="B19">
        <f t="shared" ref="B19:B36" si="11">B18-1</f>
        <v>18</v>
      </c>
      <c r="D19">
        <f t="shared" si="0"/>
        <v>1.4768170754540346</v>
      </c>
      <c r="E19">
        <f t="shared" si="1"/>
        <v>2.1809886743526077</v>
      </c>
      <c r="F19">
        <f t="shared" si="2"/>
        <v>0.41266379514501189</v>
      </c>
      <c r="G19">
        <f t="shared" si="3"/>
        <v>2.5936524694976195</v>
      </c>
      <c r="H19">
        <f t="shared" si="4"/>
        <v>8.9471225623095313E-2</v>
      </c>
      <c r="I19">
        <f t="shared" si="5"/>
        <v>70.190164002614679</v>
      </c>
      <c r="J19">
        <f t="shared" si="6"/>
        <v>10.027166286087811</v>
      </c>
      <c r="L19">
        <f t="shared" si="7"/>
        <v>0.62877497357913181</v>
      </c>
      <c r="M19" s="4">
        <f t="shared" si="8"/>
        <v>6.3048312166084246</v>
      </c>
      <c r="N19">
        <f t="shared" si="9"/>
        <v>0.93121930691528376</v>
      </c>
    </row>
    <row r="20" spans="2:14" x14ac:dyDescent="0.25">
      <c r="B20">
        <f t="shared" si="11"/>
        <v>17</v>
      </c>
      <c r="D20">
        <f t="shared" si="0"/>
        <v>1.3947716823732552</v>
      </c>
      <c r="E20">
        <f t="shared" si="1"/>
        <v>1.9453880459503208</v>
      </c>
      <c r="F20">
        <f t="shared" si="2"/>
        <v>0.42301861537075408</v>
      </c>
      <c r="G20">
        <f t="shared" si="3"/>
        <v>2.368406661321075</v>
      </c>
      <c r="H20">
        <f t="shared" si="4"/>
        <v>9.0527226616617676E-2</v>
      </c>
      <c r="I20">
        <f t="shared" si="5"/>
        <v>69.371395045556483</v>
      </c>
      <c r="J20">
        <f t="shared" si="6"/>
        <v>9.9101992922223552</v>
      </c>
      <c r="L20">
        <f t="shared" si="7"/>
        <v>0.64205421189178713</v>
      </c>
      <c r="M20" s="4">
        <f t="shared" si="8"/>
        <v>6.3628851962583708</v>
      </c>
      <c r="N20">
        <f t="shared" si="9"/>
        <v>0.92696142218182964</v>
      </c>
    </row>
    <row r="21" spans="2:14" x14ac:dyDescent="0.25">
      <c r="B21">
        <f t="shared" si="11"/>
        <v>16</v>
      </c>
      <c r="D21">
        <f t="shared" si="0"/>
        <v>1.3127262892924754</v>
      </c>
      <c r="E21">
        <f t="shared" si="1"/>
        <v>1.7232503105995918</v>
      </c>
      <c r="F21">
        <f t="shared" si="2"/>
        <v>0.43190027461167269</v>
      </c>
      <c r="G21">
        <f t="shared" si="3"/>
        <v>2.1551505852112642</v>
      </c>
      <c r="H21">
        <f t="shared" si="4"/>
        <v>9.1752694638803395E-2</v>
      </c>
      <c r="I21">
        <f t="shared" si="5"/>
        <v>68.444856303371253</v>
      </c>
      <c r="J21">
        <f t="shared" si="6"/>
        <v>9.7778366147673221</v>
      </c>
      <c r="L21">
        <f t="shared" si="7"/>
        <v>0.65626718274524198</v>
      </c>
      <c r="M21" s="4">
        <f t="shared" si="8"/>
        <v>6.4168732885166246</v>
      </c>
      <c r="N21">
        <f t="shared" si="9"/>
        <v>0.92305371010014137</v>
      </c>
    </row>
    <row r="22" spans="2:14" x14ac:dyDescent="0.25">
      <c r="B22">
        <f t="shared" si="11"/>
        <v>15</v>
      </c>
      <c r="D22">
        <f t="shared" si="0"/>
        <v>1.2306808962116955</v>
      </c>
      <c r="E22">
        <f t="shared" si="1"/>
        <v>1.514575468300422</v>
      </c>
      <c r="F22">
        <f t="shared" si="2"/>
        <v>0.43893764164297011</v>
      </c>
      <c r="G22">
        <f t="shared" si="3"/>
        <v>1.9535131099433922</v>
      </c>
      <c r="H22">
        <f t="shared" si="4"/>
        <v>9.3178755564974666E-2</v>
      </c>
      <c r="I22">
        <f t="shared" si="5"/>
        <v>67.397337106749404</v>
      </c>
      <c r="J22">
        <f t="shared" si="6"/>
        <v>9.6281910152499144</v>
      </c>
      <c r="L22">
        <f t="shared" si="7"/>
        <v>0.67141607153706495</v>
      </c>
      <c r="M22" s="4">
        <f t="shared" si="8"/>
        <v>6.4645221874675629</v>
      </c>
      <c r="N22">
        <f t="shared" si="9"/>
        <v>0.91964558196371349</v>
      </c>
    </row>
    <row r="23" spans="2:14" x14ac:dyDescent="0.25">
      <c r="B23">
        <f t="shared" si="11"/>
        <v>14</v>
      </c>
      <c r="D23">
        <f t="shared" si="0"/>
        <v>1.1486355031309161</v>
      </c>
      <c r="E23">
        <f t="shared" si="1"/>
        <v>1.3193635190528128</v>
      </c>
      <c r="F23">
        <f t="shared" si="2"/>
        <v>0.44372090153068983</v>
      </c>
      <c r="G23">
        <f t="shared" si="3"/>
        <v>1.7630844205835026</v>
      </c>
      <c r="H23">
        <f t="shared" si="4"/>
        <v>9.484370657268959E-2</v>
      </c>
      <c r="I23">
        <f t="shared" si="5"/>
        <v>66.2141983578733</v>
      </c>
      <c r="J23">
        <f t="shared" si="6"/>
        <v>9.4591711939819003</v>
      </c>
      <c r="K23" t="s">
        <v>15</v>
      </c>
      <c r="L23">
        <f t="shared" si="7"/>
        <v>0.68749628938016205</v>
      </c>
      <c r="M23" s="4">
        <f t="shared" si="8"/>
        <v>6.5031450964742739</v>
      </c>
      <c r="N23">
        <f t="shared" si="9"/>
        <v>0.91691057584711388</v>
      </c>
    </row>
    <row r="24" spans="2:14" x14ac:dyDescent="0.25">
      <c r="B24">
        <f t="shared" si="11"/>
        <v>13</v>
      </c>
      <c r="D24">
        <f t="shared" si="0"/>
        <v>1.0665901100501363</v>
      </c>
      <c r="E24">
        <f t="shared" si="1"/>
        <v>1.1376144628567617</v>
      </c>
      <c r="F24">
        <f t="shared" si="2"/>
        <v>0.44580425193709655</v>
      </c>
      <c r="G24">
        <f t="shared" si="3"/>
        <v>1.5834187147938583</v>
      </c>
      <c r="H24">
        <f t="shared" si="4"/>
        <v>9.6795358915890001E-2</v>
      </c>
      <c r="I24">
        <f t="shared" si="5"/>
        <v>64.879143693831281</v>
      </c>
      <c r="J24">
        <f t="shared" si="6"/>
        <v>9.2684490991187545</v>
      </c>
      <c r="L24">
        <f t="shared" si="7"/>
        <v>0.70449723765923422</v>
      </c>
      <c r="M24" s="4">
        <f t="shared" si="8"/>
        <v>6.5295967877143806</v>
      </c>
      <c r="N24">
        <f t="shared" si="9"/>
        <v>0.9150514680444557</v>
      </c>
    </row>
    <row r="25" spans="2:14" x14ac:dyDescent="0.25">
      <c r="B25">
        <f t="shared" si="11"/>
        <v>12</v>
      </c>
      <c r="D25">
        <f t="shared" si="0"/>
        <v>0.98454471696935653</v>
      </c>
      <c r="E25">
        <f t="shared" si="1"/>
        <v>0.9693282997122703</v>
      </c>
      <c r="F25">
        <f t="shared" si="2"/>
        <v>0.44471028692574421</v>
      </c>
      <c r="G25">
        <f t="shared" si="3"/>
        <v>1.4140385866380145</v>
      </c>
      <c r="H25">
        <f t="shared" si="4"/>
        <v>9.9094462041066825E-2</v>
      </c>
      <c r="I25">
        <f t="shared" si="5"/>
        <v>63.373874489549543</v>
      </c>
      <c r="J25">
        <f t="shared" si="6"/>
        <v>9.0534106413642199</v>
      </c>
      <c r="L25">
        <f t="shared" si="7"/>
        <v>0.72240338874756138</v>
      </c>
      <c r="M25" s="4">
        <f t="shared" si="8"/>
        <v>6.5402145270447454</v>
      </c>
      <c r="N25">
        <f t="shared" si="9"/>
        <v>0.9143083942197483</v>
      </c>
    </row>
    <row r="26" spans="2:14" x14ac:dyDescent="0.25">
      <c r="B26">
        <f t="shared" si="11"/>
        <v>11</v>
      </c>
      <c r="D26">
        <f t="shared" si="0"/>
        <v>0.9024993238885769</v>
      </c>
      <c r="E26">
        <f t="shared" si="1"/>
        <v>0.81450502961933846</v>
      </c>
      <c r="F26">
        <f t="shared" si="2"/>
        <v>0.43993607474594537</v>
      </c>
      <c r="G26">
        <f t="shared" si="3"/>
        <v>1.2544411043652839</v>
      </c>
      <c r="H26">
        <f t="shared" si="4"/>
        <v>0.10181985000115913</v>
      </c>
      <c r="I26">
        <f t="shared" si="5"/>
        <v>61.677560907116913</v>
      </c>
      <c r="J26">
        <f t="shared" si="6"/>
        <v>8.8110801295881309</v>
      </c>
      <c r="L26">
        <f t="shared" si="7"/>
        <v>0.74119557355922672</v>
      </c>
      <c r="M26" s="4">
        <f t="shared" si="8"/>
        <v>6.5307335903263803</v>
      </c>
      <c r="N26">
        <f t="shared" si="9"/>
        <v>0.91497182322685688</v>
      </c>
    </row>
    <row r="27" spans="2:14" x14ac:dyDescent="0.25">
      <c r="B27">
        <f t="shared" si="11"/>
        <v>10</v>
      </c>
      <c r="D27">
        <f t="shared" si="0"/>
        <v>0.82045393080779716</v>
      </c>
      <c r="E27">
        <f t="shared" si="1"/>
        <v>0.67314465257796563</v>
      </c>
      <c r="F27">
        <f t="shared" si="2"/>
        <v>0.43096077516447162</v>
      </c>
      <c r="G27">
        <f t="shared" si="3"/>
        <v>1.1041054277424371</v>
      </c>
      <c r="H27">
        <f t="shared" si="4"/>
        <v>0.10507642112969193</v>
      </c>
      <c r="I27">
        <f t="shared" si="5"/>
        <v>59.766024884391804</v>
      </c>
      <c r="J27">
        <f t="shared" si="6"/>
        <v>8.5380035549131144</v>
      </c>
      <c r="L27">
        <f t="shared" si="7"/>
        <v>0.76085232408240111</v>
      </c>
      <c r="M27" s="4">
        <f t="shared" si="8"/>
        <v>6.4961598477794453</v>
      </c>
      <c r="N27">
        <f t="shared" si="9"/>
        <v>0.91740341528708302</v>
      </c>
    </row>
    <row r="28" spans="2:14" x14ac:dyDescent="0.25">
      <c r="B28">
        <f t="shared" si="11"/>
        <v>9</v>
      </c>
      <c r="D28">
        <f t="shared" si="0"/>
        <v>0.73840853772701731</v>
      </c>
      <c r="E28">
        <f t="shared" si="1"/>
        <v>0.54524716858815192</v>
      </c>
      <c r="F28">
        <f t="shared" si="2"/>
        <v>0.41725445678748269</v>
      </c>
      <c r="G28">
        <f t="shared" si="3"/>
        <v>0.96250162537563466</v>
      </c>
      <c r="H28">
        <f t="shared" si="4"/>
        <v>0.10900796354280075</v>
      </c>
      <c r="I28">
        <f t="shared" si="5"/>
        <v>57.610469876673086</v>
      </c>
      <c r="J28">
        <f t="shared" si="6"/>
        <v>8.2300671252390121</v>
      </c>
      <c r="L28">
        <f t="shared" si="7"/>
        <v>0.78135109593766527</v>
      </c>
      <c r="M28" s="4">
        <f t="shared" si="8"/>
        <v>6.4305719679460527</v>
      </c>
      <c r="N28">
        <f t="shared" si="9"/>
        <v>0.92207002170182328</v>
      </c>
    </row>
    <row r="29" spans="2:14" x14ac:dyDescent="0.25">
      <c r="B29">
        <f t="shared" si="11"/>
        <v>8</v>
      </c>
      <c r="D29">
        <f t="shared" si="0"/>
        <v>0.65636314464623768</v>
      </c>
      <c r="E29">
        <f t="shared" si="1"/>
        <v>0.43081257764989794</v>
      </c>
      <c r="F29">
        <f t="shared" si="2"/>
        <v>0.39828758773994605</v>
      </c>
      <c r="G29">
        <f t="shared" si="3"/>
        <v>0.82910016538984399</v>
      </c>
      <c r="H29">
        <f t="shared" si="4"/>
        <v>0.11381867194892195</v>
      </c>
      <c r="I29">
        <f t="shared" si="5"/>
        <v>55.175481249844985</v>
      </c>
      <c r="J29">
        <f t="shared" si="6"/>
        <v>7.8822116071207118</v>
      </c>
      <c r="L29">
        <f t="shared" si="7"/>
        <v>0.80266920214122428</v>
      </c>
      <c r="M29" s="4">
        <f t="shared" si="8"/>
        <v>6.3268085017958793</v>
      </c>
      <c r="N29">
        <f t="shared" si="9"/>
        <v>0.92960052265853743</v>
      </c>
    </row>
    <row r="30" spans="2:14" x14ac:dyDescent="0.25">
      <c r="B30">
        <f t="shared" si="11"/>
        <v>7</v>
      </c>
      <c r="D30">
        <f t="shared" si="0"/>
        <v>0.57431775156545806</v>
      </c>
      <c r="E30">
        <f t="shared" si="1"/>
        <v>0.3298408797632032</v>
      </c>
      <c r="F30">
        <f t="shared" si="2"/>
        <v>0.37354051425920715</v>
      </c>
      <c r="G30">
        <f t="shared" si="3"/>
        <v>0.70338139402241029</v>
      </c>
      <c r="H30">
        <f t="shared" si="4"/>
        <v>0.11981119449779291</v>
      </c>
      <c r="I30">
        <f t="shared" si="5"/>
        <v>52.41580326716204</v>
      </c>
      <c r="J30">
        <f t="shared" si="6"/>
        <v>7.4879718953088625</v>
      </c>
      <c r="L30">
        <f t="shared" si="7"/>
        <v>0.82478433034205978</v>
      </c>
      <c r="M30" s="4">
        <f t="shared" si="8"/>
        <v>6.1759618852924847</v>
      </c>
      <c r="N30">
        <f t="shared" si="9"/>
        <v>0.94088468709508943</v>
      </c>
    </row>
    <row r="31" spans="2:14" x14ac:dyDescent="0.25">
      <c r="B31">
        <f t="shared" si="11"/>
        <v>6</v>
      </c>
      <c r="D31">
        <f t="shared" si="0"/>
        <v>0.49227235848467826</v>
      </c>
      <c r="E31">
        <f t="shared" si="1"/>
        <v>0.24233207492806758</v>
      </c>
      <c r="F31">
        <f t="shared" si="2"/>
        <v>0.34251214553019138</v>
      </c>
      <c r="G31">
        <f t="shared" si="3"/>
        <v>0.5848442204582589</v>
      </c>
      <c r="H31">
        <f t="shared" si="4"/>
        <v>0.12745851399772082</v>
      </c>
      <c r="I31">
        <f t="shared" si="5"/>
        <v>49.270933757413005</v>
      </c>
      <c r="J31">
        <f t="shared" si="6"/>
        <v>7.0387048224875723</v>
      </c>
      <c r="L31">
        <f t="shared" si="7"/>
        <v>0.84767459083323726</v>
      </c>
      <c r="M31" s="4">
        <f t="shared" si="8"/>
        <v>5.9665312303980871</v>
      </c>
      <c r="N31">
        <f t="shared" si="9"/>
        <v>0.9572552236016163</v>
      </c>
    </row>
    <row r="32" spans="2:14" x14ac:dyDescent="0.25">
      <c r="B32">
        <f t="shared" si="11"/>
        <v>5</v>
      </c>
      <c r="D32">
        <f t="shared" si="0"/>
        <v>0.41022696540389858</v>
      </c>
      <c r="E32">
        <f t="shared" si="1"/>
        <v>0.16828616314449141</v>
      </c>
      <c r="F32">
        <f t="shared" si="2"/>
        <v>0.3047270618822796</v>
      </c>
      <c r="G32">
        <f t="shared" si="3"/>
        <v>0.47301322502677101</v>
      </c>
      <c r="H32">
        <f t="shared" si="4"/>
        <v>0.13755191384008744</v>
      </c>
      <c r="I32">
        <f t="shared" si="5"/>
        <v>45.655489805113774</v>
      </c>
      <c r="J32">
        <f t="shared" si="6"/>
        <v>6.5222128293019681</v>
      </c>
      <c r="L32">
        <f t="shared" si="7"/>
        <v>0.87131814219300741</v>
      </c>
      <c r="M32" s="4">
        <f t="shared" si="8"/>
        <v>5.6829223654147896</v>
      </c>
      <c r="N32">
        <f t="shared" si="9"/>
        <v>0.98085055556825329</v>
      </c>
    </row>
    <row r="33" spans="2:14" x14ac:dyDescent="0.25">
      <c r="B33">
        <f t="shared" si="11"/>
        <v>4</v>
      </c>
      <c r="D33">
        <f t="shared" si="0"/>
        <v>0.32818157232311884</v>
      </c>
      <c r="E33">
        <f t="shared" si="1"/>
        <v>0.10770314441247449</v>
      </c>
      <c r="F33">
        <f t="shared" si="2"/>
        <v>0.25974038098661356</v>
      </c>
      <c r="G33">
        <f t="shared" si="3"/>
        <v>0.36744352539908803</v>
      </c>
      <c r="H33">
        <f t="shared" si="4"/>
        <v>0.15154280034842632</v>
      </c>
      <c r="I33">
        <f t="shared" si="5"/>
        <v>41.440437853603477</v>
      </c>
      <c r="J33">
        <f t="shared" si="6"/>
        <v>5.9200625505147828</v>
      </c>
      <c r="L33">
        <f t="shared" si="7"/>
        <v>0.89569254741026239</v>
      </c>
      <c r="M33" s="4">
        <f t="shared" si="8"/>
        <v>5.3025559066986814</v>
      </c>
      <c r="N33">
        <f t="shared" si="9"/>
        <v>1.0154208482386331</v>
      </c>
    </row>
    <row r="34" spans="2:14" x14ac:dyDescent="0.25">
      <c r="B34">
        <f t="shared" si="11"/>
        <v>3</v>
      </c>
      <c r="D34">
        <f t="shared" si="0"/>
        <v>0.24613617924233913</v>
      </c>
      <c r="E34">
        <f t="shared" si="1"/>
        <v>6.0583018732016894E-2</v>
      </c>
      <c r="F34">
        <f t="shared" si="2"/>
        <v>0.20713996210789049</v>
      </c>
      <c r="G34">
        <f t="shared" si="3"/>
        <v>0.26772298083990737</v>
      </c>
      <c r="H34">
        <f t="shared" si="4"/>
        <v>0.17247318015013469</v>
      </c>
      <c r="I34">
        <f t="shared" si="5"/>
        <v>36.411458259964697</v>
      </c>
      <c r="J34">
        <f t="shared" si="6"/>
        <v>5.2016368942806706</v>
      </c>
      <c r="L34">
        <f t="shared" si="7"/>
        <v>0.92077410025228845</v>
      </c>
      <c r="M34" s="4">
        <f t="shared" si="8"/>
        <v>4.7895325311703925</v>
      </c>
      <c r="N34">
        <f t="shared" si="9"/>
        <v>1.0684203228078937</v>
      </c>
    </row>
    <row r="35" spans="2:14" x14ac:dyDescent="0.25">
      <c r="B35">
        <f t="shared" si="11"/>
        <v>2</v>
      </c>
      <c r="D35">
        <f t="shared" si="0"/>
        <v>0.16409078616155942</v>
      </c>
      <c r="E35">
        <f t="shared" si="1"/>
        <v>2.6925786103118621E-2</v>
      </c>
      <c r="F35">
        <f t="shared" si="2"/>
        <v>0.14654589374200752</v>
      </c>
      <c r="G35">
        <f t="shared" si="3"/>
        <v>0.17347167984512615</v>
      </c>
      <c r="H35">
        <f t="shared" si="4"/>
        <v>0.20824965776990256</v>
      </c>
      <c r="I35">
        <f t="shared" si="5"/>
        <v>30.156111982372831</v>
      </c>
      <c r="J35">
        <f t="shared" si="6"/>
        <v>4.3080159974818333</v>
      </c>
      <c r="L35">
        <f t="shared" si="7"/>
        <v>0.94653739871143139</v>
      </c>
      <c r="M35" s="4">
        <f t="shared" si="8"/>
        <v>4.0776982558636865</v>
      </c>
      <c r="N35">
        <f t="shared" si="9"/>
        <v>1.1579269481625643</v>
      </c>
    </row>
    <row r="36" spans="2:14" x14ac:dyDescent="0.25">
      <c r="B36">
        <f t="shared" si="11"/>
        <v>1</v>
      </c>
      <c r="D36">
        <f t="shared" si="0"/>
        <v>8.204539308077971E-2</v>
      </c>
      <c r="E36">
        <f t="shared" si="1"/>
        <v>6.7314465257796554E-3</v>
      </c>
      <c r="F36">
        <f t="shared" si="2"/>
        <v>7.7607671677522791E-2</v>
      </c>
      <c r="G36">
        <f t="shared" si="3"/>
        <v>8.4339118203302449E-2</v>
      </c>
      <c r="H36">
        <f t="shared" si="4"/>
        <v>0.29041198013047337</v>
      </c>
      <c r="I36">
        <f t="shared" si="5"/>
        <v>21.624452259781382</v>
      </c>
      <c r="J36">
        <f t="shared" si="6"/>
        <v>3.0892074656830544</v>
      </c>
      <c r="L36">
        <f t="shared" si="7"/>
        <v>0.97295539636711981</v>
      </c>
      <c r="M36" s="4">
        <f t="shared" si="8"/>
        <v>3.005661074233922</v>
      </c>
      <c r="N36">
        <f t="shared" si="9"/>
        <v>1.3487103818557784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3" shapeId="2050" r:id="rId3">
          <objectPr defaultSize="0" autoPict="0" r:id="rId4">
            <anchor moveWithCells="1" sizeWithCells="1">
              <from>
                <xdr:col>16</xdr:col>
                <xdr:colOff>361950</xdr:colOff>
                <xdr:row>3</xdr:row>
                <xdr:rowOff>57150</xdr:rowOff>
              </from>
              <to>
                <xdr:col>19</xdr:col>
                <xdr:colOff>219075</xdr:colOff>
                <xdr:row>5</xdr:row>
                <xdr:rowOff>133350</xdr:rowOff>
              </to>
            </anchor>
          </objectPr>
        </oleObject>
      </mc:Choice>
      <mc:Fallback>
        <oleObject progId="Equation.3" shapeId="2050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Hunttest</vt:lpstr>
      <vt:lpstr>Ks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2013-04-04T16:14:46Z</dcterms:modified>
</cp:coreProperties>
</file>